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240" yWindow="30" windowWidth="11580" windowHeight="7050"/>
  </bookViews>
  <sheets>
    <sheet name="Getriebe" sheetId="1" r:id="rId1"/>
  </sheets>
  <definedNames>
    <definedName name="_1__Dezimalzahl_D1">#REF!</definedName>
    <definedName name="_xlnm.Print_Area" localSheetId="0">Getriebe!$A$1:$AR$298</definedName>
    <definedName name="faktor">#REF!</definedName>
    <definedName name="Zins">Getriebe!#REF!</definedName>
  </definedNames>
  <calcPr calcId="125725"/>
</workbook>
</file>

<file path=xl/calcChain.xml><?xml version="1.0" encoding="utf-8"?>
<calcChain xmlns="http://schemas.openxmlformats.org/spreadsheetml/2006/main">
  <c r="D124" i="1"/>
  <c r="J125"/>
  <c r="D119"/>
  <c r="J120"/>
  <c r="J45"/>
  <c r="N45" s="1"/>
  <c r="R45" s="1"/>
  <c r="V45" s="1"/>
  <c r="D44" s="1"/>
  <c r="D126" l="1"/>
  <c r="D127" s="1"/>
  <c r="H126"/>
  <c r="N120"/>
  <c r="H121" s="1"/>
  <c r="J121" s="1"/>
  <c r="H46"/>
  <c r="D46"/>
  <c r="D47" s="1"/>
  <c r="H127" l="1"/>
  <c r="J126"/>
  <c r="J127" s="1"/>
  <c r="D121"/>
  <c r="D122" s="1"/>
  <c r="H122"/>
  <c r="J122"/>
  <c r="L121"/>
  <c r="L122" s="1"/>
  <c r="N121"/>
  <c r="N122" s="1"/>
  <c r="H47"/>
  <c r="J46"/>
  <c r="J47" s="1"/>
  <c r="L46"/>
  <c r="L47" s="1"/>
  <c r="N46"/>
  <c r="N47" s="1"/>
  <c r="J30"/>
  <c r="N30" s="1"/>
  <c r="R30" s="1"/>
  <c r="V30" s="1"/>
  <c r="D29" s="1"/>
  <c r="J293"/>
  <c r="H294" s="1"/>
  <c r="J294" s="1"/>
  <c r="J165"/>
  <c r="N165" s="1"/>
  <c r="R165" s="1"/>
  <c r="D164" s="1"/>
  <c r="J115"/>
  <c r="N115" s="1"/>
  <c r="R115" s="1"/>
  <c r="J110"/>
  <c r="N110" s="1"/>
  <c r="J255"/>
  <c r="J250"/>
  <c r="J240"/>
  <c r="N240" s="1"/>
  <c r="R240" s="1"/>
  <c r="V240" s="1"/>
  <c r="H241" s="1"/>
  <c r="J241" s="1"/>
  <c r="J245"/>
  <c r="J150"/>
  <c r="N150" s="1"/>
  <c r="R150" s="1"/>
  <c r="V150" s="1"/>
  <c r="J145"/>
  <c r="N145" s="1"/>
  <c r="D144" s="1"/>
  <c r="J140"/>
  <c r="N140" s="1"/>
  <c r="H141" s="1"/>
  <c r="H142" s="1"/>
  <c r="J130"/>
  <c r="N130" s="1"/>
  <c r="R130" s="1"/>
  <c r="D129" s="1"/>
  <c r="J135"/>
  <c r="N135" s="1"/>
  <c r="R135" s="1"/>
  <c r="V135" s="1"/>
  <c r="Z135" s="1"/>
  <c r="D134" s="1"/>
  <c r="J100"/>
  <c r="N100" s="1"/>
  <c r="J105"/>
  <c r="N105" s="1"/>
  <c r="J95"/>
  <c r="N95" s="1"/>
  <c r="D94" s="1"/>
  <c r="D96" s="1"/>
  <c r="J15"/>
  <c r="D14" s="1"/>
  <c r="J298"/>
  <c r="D297" s="1"/>
  <c r="H299" s="1"/>
  <c r="J299" s="1"/>
  <c r="J20"/>
  <c r="N20" s="1"/>
  <c r="D19" s="1"/>
  <c r="J10"/>
  <c r="D9" s="1"/>
  <c r="H91"/>
  <c r="J91" s="1"/>
  <c r="H86"/>
  <c r="H87" s="1"/>
  <c r="J90"/>
  <c r="J85"/>
  <c r="J80"/>
  <c r="D79" s="1"/>
  <c r="J75"/>
  <c r="N75" s="1"/>
  <c r="D75"/>
  <c r="H76" s="1"/>
  <c r="H81"/>
  <c r="N81" s="1"/>
  <c r="J70"/>
  <c r="N70" s="1"/>
  <c r="R70" s="1"/>
  <c r="D69" s="1"/>
  <c r="H66"/>
  <c r="J66" s="1"/>
  <c r="J60"/>
  <c r="J65"/>
  <c r="D64" s="1"/>
  <c r="D20"/>
  <c r="D110"/>
  <c r="D100"/>
  <c r="D15"/>
  <c r="D235"/>
  <c r="D236" s="1"/>
  <c r="D237" s="1"/>
  <c r="D230"/>
  <c r="J230"/>
  <c r="N230" s="1"/>
  <c r="R230" s="1"/>
  <c r="V230" s="1"/>
  <c r="D225"/>
  <c r="J225"/>
  <c r="N225" s="1"/>
  <c r="R225" s="1"/>
  <c r="V225" s="1"/>
  <c r="Z225" s="1"/>
  <c r="D220"/>
  <c r="J220"/>
  <c r="N220" s="1"/>
  <c r="R220" s="1"/>
  <c r="V220" s="1"/>
  <c r="Z220" s="1"/>
  <c r="J215"/>
  <c r="N215" s="1"/>
  <c r="R215" s="1"/>
  <c r="V215" s="1"/>
  <c r="Z215" s="1"/>
  <c r="J210"/>
  <c r="N210" s="1"/>
  <c r="R210" s="1"/>
  <c r="V210" s="1"/>
  <c r="Z210" s="1"/>
  <c r="J205"/>
  <c r="N205" s="1"/>
  <c r="R205" s="1"/>
  <c r="V205" s="1"/>
  <c r="Z205" s="1"/>
  <c r="J200"/>
  <c r="N200" s="1"/>
  <c r="R200" s="1"/>
  <c r="H201" s="1"/>
  <c r="J201" s="1"/>
  <c r="D30"/>
  <c r="J25"/>
  <c r="N25" s="1"/>
  <c r="R25" s="1"/>
  <c r="V25" s="1"/>
  <c r="J40"/>
  <c r="N40" s="1"/>
  <c r="R40" s="1"/>
  <c r="V40" s="1"/>
  <c r="Z40" s="1"/>
  <c r="AD40" s="1"/>
  <c r="AH40" s="1"/>
  <c r="D39" s="1"/>
  <c r="J35"/>
  <c r="N35" s="1"/>
  <c r="H36" s="1"/>
  <c r="H37" s="1"/>
  <c r="J170"/>
  <c r="N170" s="1"/>
  <c r="R170" s="1"/>
  <c r="V170" s="1"/>
  <c r="Z170" s="1"/>
  <c r="AD170" s="1"/>
  <c r="D170"/>
  <c r="J344"/>
  <c r="N344" s="1"/>
  <c r="R344" s="1"/>
  <c r="D343" s="1"/>
  <c r="H345" s="1"/>
  <c r="J345" s="1"/>
  <c r="D355"/>
  <c r="J350"/>
  <c r="D344"/>
  <c r="D313"/>
  <c r="J308"/>
  <c r="N308" s="1"/>
  <c r="R308" s="1"/>
  <c r="V308" s="1"/>
  <c r="D307" s="1"/>
  <c r="H309" s="1"/>
  <c r="J309" s="1"/>
  <c r="J303"/>
  <c r="N303" s="1"/>
  <c r="R303" s="1"/>
  <c r="D302" s="1"/>
  <c r="D303"/>
  <c r="Z362"/>
  <c r="AD362" s="1"/>
  <c r="AH362" s="1"/>
  <c r="D320"/>
  <c r="D362"/>
  <c r="D277"/>
  <c r="D150"/>
  <c r="D165"/>
  <c r="D282"/>
  <c r="D271"/>
  <c r="J277"/>
  <c r="N277" s="1"/>
  <c r="R277" s="1"/>
  <c r="J271"/>
  <c r="N271" s="1"/>
  <c r="R271" s="1"/>
  <c r="D270" s="1"/>
  <c r="D175"/>
  <c r="Z368"/>
  <c r="AD368" s="1"/>
  <c r="AH368" s="1"/>
  <c r="J368"/>
  <c r="N368" s="1"/>
  <c r="R368" s="1"/>
  <c r="V368" s="1"/>
  <c r="J338"/>
  <c r="N338" s="1"/>
  <c r="R338" s="1"/>
  <c r="V338" s="1"/>
  <c r="J332"/>
  <c r="N332" s="1"/>
  <c r="J362"/>
  <c r="N362" s="1"/>
  <c r="R362" s="1"/>
  <c r="V362" s="1"/>
  <c r="J325"/>
  <c r="H325"/>
  <c r="J319"/>
  <c r="H319"/>
  <c r="J50"/>
  <c r="N50" s="1"/>
  <c r="J180"/>
  <c r="D292" l="1"/>
  <c r="D199"/>
  <c r="D201" s="1"/>
  <c r="D202" s="1"/>
  <c r="H131"/>
  <c r="L131" s="1"/>
  <c r="H116"/>
  <c r="R110"/>
  <c r="D239"/>
  <c r="H146"/>
  <c r="L146" s="1"/>
  <c r="L147" s="1"/>
  <c r="H151"/>
  <c r="D149"/>
  <c r="D151" s="1"/>
  <c r="L141"/>
  <c r="L142" s="1"/>
  <c r="N141"/>
  <c r="N142" s="1"/>
  <c r="J141"/>
  <c r="J142" s="1"/>
  <c r="D139"/>
  <c r="D141" s="1"/>
  <c r="J81"/>
  <c r="H106"/>
  <c r="H107" s="1"/>
  <c r="D104"/>
  <c r="D106" s="1"/>
  <c r="D107" s="1"/>
  <c r="H101"/>
  <c r="H102" s="1"/>
  <c r="D99"/>
  <c r="H96"/>
  <c r="H97" s="1"/>
  <c r="N85"/>
  <c r="R85" s="1"/>
  <c r="V85" s="1"/>
  <c r="D84" s="1"/>
  <c r="D86" s="1"/>
  <c r="D87" s="1"/>
  <c r="J86"/>
  <c r="J87" s="1"/>
  <c r="N90"/>
  <c r="R90" s="1"/>
  <c r="V90" s="1"/>
  <c r="D89" s="1"/>
  <c r="D81"/>
  <c r="D82" s="1"/>
  <c r="D21"/>
  <c r="D22" s="1"/>
  <c r="H21"/>
  <c r="N21" s="1"/>
  <c r="N91"/>
  <c r="L91"/>
  <c r="N86"/>
  <c r="N87" s="1"/>
  <c r="L86"/>
  <c r="L87" s="1"/>
  <c r="L81"/>
  <c r="L82" s="1"/>
  <c r="L66"/>
  <c r="R75"/>
  <c r="D74" s="1"/>
  <c r="D76" s="1"/>
  <c r="D77" s="1"/>
  <c r="N76"/>
  <c r="J76"/>
  <c r="L76"/>
  <c r="D34"/>
  <c r="D36" s="1"/>
  <c r="D37" s="1"/>
  <c r="H71"/>
  <c r="N66"/>
  <c r="H16"/>
  <c r="D16"/>
  <c r="D17" s="1"/>
  <c r="D41"/>
  <c r="D42" s="1"/>
  <c r="H41"/>
  <c r="H11"/>
  <c r="N11" s="1"/>
  <c r="H31"/>
  <c r="D204"/>
  <c r="D206" s="1"/>
  <c r="D207" s="1"/>
  <c r="H206"/>
  <c r="J206" s="1"/>
  <c r="H166"/>
  <c r="AJ174"/>
  <c r="D97"/>
  <c r="D11"/>
  <c r="D12" s="1"/>
  <c r="H231"/>
  <c r="J231" s="1"/>
  <c r="D229"/>
  <c r="D231" s="1"/>
  <c r="D232" s="1"/>
  <c r="D224"/>
  <c r="D226" s="1"/>
  <c r="D227" s="1"/>
  <c r="H226"/>
  <c r="J226" s="1"/>
  <c r="D219"/>
  <c r="D221" s="1"/>
  <c r="D222" s="1"/>
  <c r="H221"/>
  <c r="J221" s="1"/>
  <c r="D214"/>
  <c r="D216" s="1"/>
  <c r="D217" s="1"/>
  <c r="H216"/>
  <c r="J216" s="1"/>
  <c r="D209"/>
  <c r="D211" s="1"/>
  <c r="D212" s="1"/>
  <c r="H211"/>
  <c r="J211" s="1"/>
  <c r="Z25"/>
  <c r="D24" s="1"/>
  <c r="L36"/>
  <c r="N37" s="1"/>
  <c r="N36"/>
  <c r="J36"/>
  <c r="D361"/>
  <c r="H363" s="1"/>
  <c r="J363" s="1"/>
  <c r="N350"/>
  <c r="R350" s="1"/>
  <c r="V350" s="1"/>
  <c r="Z350" s="1"/>
  <c r="AD350" s="1"/>
  <c r="AH350" s="1"/>
  <c r="AJ304"/>
  <c r="H272"/>
  <c r="AJ278"/>
  <c r="V277"/>
  <c r="Z277" s="1"/>
  <c r="AD277" s="1"/>
  <c r="AH277" s="1"/>
  <c r="D276" s="1"/>
  <c r="H278" s="1"/>
  <c r="J278" s="1"/>
  <c r="AJ272"/>
  <c r="J320"/>
  <c r="N320" s="1"/>
  <c r="R320" s="1"/>
  <c r="V320" s="1"/>
  <c r="D319" s="1"/>
  <c r="H321" s="1"/>
  <c r="J321" s="1"/>
  <c r="AJ166"/>
  <c r="AH170"/>
  <c r="AJ171"/>
  <c r="J326"/>
  <c r="N326" s="1"/>
  <c r="R326" s="1"/>
  <c r="V326" s="1"/>
  <c r="H327" s="1"/>
  <c r="J327" s="1"/>
  <c r="H369"/>
  <c r="J369" s="1"/>
  <c r="H333"/>
  <c r="J333" s="1"/>
  <c r="D331"/>
  <c r="D337"/>
  <c r="H339"/>
  <c r="J339" s="1"/>
  <c r="D109" l="1"/>
  <c r="H111" s="1"/>
  <c r="AJ112" s="1"/>
  <c r="AJ111"/>
  <c r="J272"/>
  <c r="J273" s="1"/>
  <c r="H283"/>
  <c r="N166"/>
  <c r="J166"/>
  <c r="L166"/>
  <c r="N131"/>
  <c r="J131"/>
  <c r="L116"/>
  <c r="L117" s="1"/>
  <c r="N116"/>
  <c r="N117" s="1"/>
  <c r="Z116" s="1"/>
  <c r="D114" s="1"/>
  <c r="D116" s="1"/>
  <c r="D117" s="1"/>
  <c r="J116"/>
  <c r="J117" s="1"/>
  <c r="D169"/>
  <c r="H171" s="1"/>
  <c r="J146"/>
  <c r="J147" s="1"/>
  <c r="N146"/>
  <c r="N147" s="1"/>
  <c r="H147"/>
  <c r="J151"/>
  <c r="J152" s="1"/>
  <c r="H152"/>
  <c r="N151"/>
  <c r="N152" s="1"/>
  <c r="L151"/>
  <c r="L152" s="1"/>
  <c r="L106"/>
  <c r="L107" s="1"/>
  <c r="J106"/>
  <c r="J107" s="1"/>
  <c r="N106"/>
  <c r="N107" s="1"/>
  <c r="L21"/>
  <c r="L22" s="1"/>
  <c r="N96"/>
  <c r="N97" s="1"/>
  <c r="J96"/>
  <c r="J97" s="1"/>
  <c r="L96"/>
  <c r="L97" s="1"/>
  <c r="J101"/>
  <c r="J102" s="1"/>
  <c r="N101"/>
  <c r="N102" s="1"/>
  <c r="L101"/>
  <c r="L102" s="1"/>
  <c r="D101"/>
  <c r="D102" s="1"/>
  <c r="J21"/>
  <c r="J22" s="1"/>
  <c r="D31"/>
  <c r="D32" s="1"/>
  <c r="N71"/>
  <c r="J71"/>
  <c r="L71"/>
  <c r="J31"/>
  <c r="J32" s="1"/>
  <c r="L31"/>
  <c r="L32" s="1"/>
  <c r="N31"/>
  <c r="N32" s="1"/>
  <c r="L37"/>
  <c r="J37"/>
  <c r="N41"/>
  <c r="N42" s="1"/>
  <c r="L41"/>
  <c r="L42" s="1"/>
  <c r="J41"/>
  <c r="J42" s="1"/>
  <c r="H26"/>
  <c r="N82"/>
  <c r="J82"/>
  <c r="H82"/>
  <c r="H117"/>
  <c r="N22"/>
  <c r="H22"/>
  <c r="L16"/>
  <c r="L17" s="1"/>
  <c r="N16"/>
  <c r="N17" s="1"/>
  <c r="H17"/>
  <c r="J16"/>
  <c r="J17" s="1"/>
  <c r="L11"/>
  <c r="L12" s="1"/>
  <c r="N12"/>
  <c r="H12"/>
  <c r="J11"/>
  <c r="J12" s="1"/>
  <c r="L231"/>
  <c r="L232" s="1"/>
  <c r="H232"/>
  <c r="J232"/>
  <c r="N231"/>
  <c r="N232" s="1"/>
  <c r="H227"/>
  <c r="J227"/>
  <c r="L226"/>
  <c r="L227" s="1"/>
  <c r="N226"/>
  <c r="N227" s="1"/>
  <c r="L221"/>
  <c r="L222" s="1"/>
  <c r="H222"/>
  <c r="J222"/>
  <c r="N221"/>
  <c r="N222" s="1"/>
  <c r="L216"/>
  <c r="L217" s="1"/>
  <c r="H217"/>
  <c r="J217"/>
  <c r="N216"/>
  <c r="N217" s="1"/>
  <c r="L211"/>
  <c r="L212" s="1"/>
  <c r="N211"/>
  <c r="N212" s="1"/>
  <c r="H212"/>
  <c r="J212"/>
  <c r="L206"/>
  <c r="L207" s="1"/>
  <c r="H207"/>
  <c r="J207"/>
  <c r="N206"/>
  <c r="N207" s="1"/>
  <c r="L201"/>
  <c r="L202" s="1"/>
  <c r="H202"/>
  <c r="J202"/>
  <c r="N201"/>
  <c r="N202" s="1"/>
  <c r="H32"/>
  <c r="H42"/>
  <c r="D349"/>
  <c r="H351" s="1"/>
  <c r="D166"/>
  <c r="D167" s="1"/>
  <c r="D345"/>
  <c r="D346" s="1"/>
  <c r="D309"/>
  <c r="D310" s="1"/>
  <c r="H304"/>
  <c r="H314" s="1"/>
  <c r="D304"/>
  <c r="D305" s="1"/>
  <c r="D321"/>
  <c r="H279"/>
  <c r="D278"/>
  <c r="D279" s="1"/>
  <c r="L278"/>
  <c r="L279" s="1"/>
  <c r="N278"/>
  <c r="N279" s="1"/>
  <c r="AJ279"/>
  <c r="J279"/>
  <c r="AJ273"/>
  <c r="H273"/>
  <c r="L272"/>
  <c r="L273" s="1"/>
  <c r="N272"/>
  <c r="N273" s="1"/>
  <c r="J328"/>
  <c r="L327"/>
  <c r="L328" s="1"/>
  <c r="N327"/>
  <c r="N328" s="1"/>
  <c r="Z327" s="1"/>
  <c r="H328"/>
  <c r="L369"/>
  <c r="L370" s="1"/>
  <c r="N369"/>
  <c r="N370" s="1"/>
  <c r="H370"/>
  <c r="J370"/>
  <c r="D111" l="1"/>
  <c r="D112" s="1"/>
  <c r="H356"/>
  <c r="J356" s="1"/>
  <c r="J351"/>
  <c r="J352" s="1"/>
  <c r="D312"/>
  <c r="AD318" s="1"/>
  <c r="J314"/>
  <c r="J304"/>
  <c r="J305" s="1"/>
  <c r="J283"/>
  <c r="J284" s="1"/>
  <c r="D281"/>
  <c r="H176"/>
  <c r="J176" s="1"/>
  <c r="J171"/>
  <c r="J172" s="1"/>
  <c r="D171"/>
  <c r="D172" s="1"/>
  <c r="N111"/>
  <c r="N112" s="1"/>
  <c r="J111"/>
  <c r="J112" s="1"/>
  <c r="L111"/>
  <c r="L112" s="1"/>
  <c r="J26"/>
  <c r="J27" s="1"/>
  <c r="N26"/>
  <c r="N27" s="1"/>
  <c r="L26"/>
  <c r="L27" s="1"/>
  <c r="D26"/>
  <c r="D27" s="1"/>
  <c r="H27"/>
  <c r="H112"/>
  <c r="D351"/>
  <c r="D352" s="1"/>
  <c r="N351"/>
  <c r="N352" s="1"/>
  <c r="H352"/>
  <c r="L351"/>
  <c r="L352" s="1"/>
  <c r="H346"/>
  <c r="L345"/>
  <c r="L346" s="1"/>
  <c r="N345"/>
  <c r="N346" s="1"/>
  <c r="J346"/>
  <c r="N309"/>
  <c r="N310" s="1"/>
  <c r="H310"/>
  <c r="J310"/>
  <c r="L309"/>
  <c r="L310" s="1"/>
  <c r="H305"/>
  <c r="L304"/>
  <c r="L305" s="1"/>
  <c r="N304"/>
  <c r="N305" s="1"/>
  <c r="AJ305"/>
  <c r="N321"/>
  <c r="N322" s="1"/>
  <c r="H322"/>
  <c r="J322"/>
  <c r="L321"/>
  <c r="L322" s="1"/>
  <c r="D325"/>
  <c r="D327" s="1"/>
  <c r="D328" s="1"/>
  <c r="D322"/>
  <c r="D272"/>
  <c r="D273" s="1"/>
  <c r="L283"/>
  <c r="L284" s="1"/>
  <c r="N283"/>
  <c r="H284"/>
  <c r="Z370"/>
  <c r="D367" s="1"/>
  <c r="D369" s="1"/>
  <c r="D370" s="1"/>
  <c r="N171"/>
  <c r="N172" s="1"/>
  <c r="H172"/>
  <c r="L171"/>
  <c r="L172" s="1"/>
  <c r="H167"/>
  <c r="L167"/>
  <c r="AJ167"/>
  <c r="J167"/>
  <c r="N167"/>
  <c r="D363"/>
  <c r="L363"/>
  <c r="N363"/>
  <c r="N176" l="1"/>
  <c r="AD177" s="1"/>
  <c r="D174"/>
  <c r="D176" s="1"/>
  <c r="D177" s="1"/>
  <c r="N284"/>
  <c r="AD284"/>
  <c r="L356"/>
  <c r="L357" s="1"/>
  <c r="N356"/>
  <c r="D354"/>
  <c r="D356" s="1"/>
  <c r="D357" s="1"/>
  <c r="H357"/>
  <c r="J357"/>
  <c r="L314"/>
  <c r="L315" s="1"/>
  <c r="N314"/>
  <c r="D314"/>
  <c r="D315" s="1"/>
  <c r="H315"/>
  <c r="J315"/>
  <c r="D283"/>
  <c r="D284" s="1"/>
  <c r="H177"/>
  <c r="J177"/>
  <c r="L176"/>
  <c r="L177" s="1"/>
  <c r="N177" l="1"/>
  <c r="N357"/>
  <c r="AD357"/>
  <c r="N315"/>
  <c r="AD315"/>
  <c r="J55" l="1"/>
  <c r="N55" s="1"/>
  <c r="AJ139"/>
  <c r="J160"/>
  <c r="N160" s="1"/>
  <c r="H161" s="1"/>
  <c r="J265"/>
  <c r="N265" s="1"/>
  <c r="H266" s="1"/>
  <c r="J266" s="1"/>
  <c r="R50"/>
  <c r="V50" s="1"/>
  <c r="D49" s="1"/>
  <c r="D70"/>
  <c r="D71" s="1"/>
  <c r="D255"/>
  <c r="D298"/>
  <c r="D145"/>
  <c r="D146" s="1"/>
  <c r="N60"/>
  <c r="R60" s="1"/>
  <c r="V60" s="1"/>
  <c r="Z60" s="1"/>
  <c r="AD60" s="1"/>
  <c r="D338"/>
  <c r="J288"/>
  <c r="N288" s="1"/>
  <c r="R288" s="1"/>
  <c r="V288" s="1"/>
  <c r="Z288" s="1"/>
  <c r="H289" s="1"/>
  <c r="D265"/>
  <c r="J260"/>
  <c r="N260" s="1"/>
  <c r="J195"/>
  <c r="N195" s="1"/>
  <c r="R195" s="1"/>
  <c r="V195" s="1"/>
  <c r="Z195" s="1"/>
  <c r="H196" s="1"/>
  <c r="J196" s="1"/>
  <c r="J190"/>
  <c r="N190" s="1"/>
  <c r="R190" s="1"/>
  <c r="V190" s="1"/>
  <c r="Z190" s="1"/>
  <c r="H191" s="1"/>
  <c r="J191" s="1"/>
  <c r="J185"/>
  <c r="N180"/>
  <c r="R180" s="1"/>
  <c r="V180" s="1"/>
  <c r="Z180" s="1"/>
  <c r="H181" s="1"/>
  <c r="J181" s="1"/>
  <c r="D160"/>
  <c r="H136"/>
  <c r="J155"/>
  <c r="N155" s="1"/>
  <c r="N289" l="1"/>
  <c r="N290" s="1"/>
  <c r="Z289" s="1"/>
  <c r="D287" s="1"/>
  <c r="D289" s="1"/>
  <c r="D290" s="1"/>
  <c r="J289"/>
  <c r="J290" s="1"/>
  <c r="H261"/>
  <c r="J261" s="1"/>
  <c r="D259"/>
  <c r="D261" s="1"/>
  <c r="D262" s="1"/>
  <c r="N185"/>
  <c r="R185" s="1"/>
  <c r="H186" s="1"/>
  <c r="N161"/>
  <c r="J161"/>
  <c r="L161"/>
  <c r="J136"/>
  <c r="J137" s="1"/>
  <c r="L136"/>
  <c r="N136"/>
  <c r="D54"/>
  <c r="H56" s="1"/>
  <c r="J56" s="1"/>
  <c r="D59"/>
  <c r="H61" s="1"/>
  <c r="N61" s="1"/>
  <c r="H51"/>
  <c r="D51"/>
  <c r="D52" s="1"/>
  <c r="H77"/>
  <c r="L67"/>
  <c r="D339"/>
  <c r="D340" s="1"/>
  <c r="H156"/>
  <c r="D264"/>
  <c r="D266" s="1"/>
  <c r="D267" s="1"/>
  <c r="D159"/>
  <c r="D161" s="1"/>
  <c r="D162" s="1"/>
  <c r="D299"/>
  <c r="D300" s="1"/>
  <c r="D152"/>
  <c r="H92"/>
  <c r="D147"/>
  <c r="D142"/>
  <c r="D333"/>
  <c r="D334" s="1"/>
  <c r="L289"/>
  <c r="L290" s="1"/>
  <c r="H290"/>
  <c r="N266"/>
  <c r="N267" s="1"/>
  <c r="N299"/>
  <c r="N300" s="1"/>
  <c r="AJ181"/>
  <c r="J182"/>
  <c r="H192"/>
  <c r="H197"/>
  <c r="L299"/>
  <c r="L300" s="1"/>
  <c r="J300"/>
  <c r="H300"/>
  <c r="D294"/>
  <c r="D295" s="1"/>
  <c r="D91"/>
  <c r="D92" s="1"/>
  <c r="N196"/>
  <c r="N197" s="1"/>
  <c r="J197"/>
  <c r="L196"/>
  <c r="L197" s="1"/>
  <c r="J92"/>
  <c r="D131"/>
  <c r="D132" s="1"/>
  <c r="N92"/>
  <c r="L92"/>
  <c r="J192"/>
  <c r="L191"/>
  <c r="L192" s="1"/>
  <c r="N191"/>
  <c r="D66"/>
  <c r="D67" s="1"/>
  <c r="N255"/>
  <c r="R255" s="1"/>
  <c r="V255" s="1"/>
  <c r="N250"/>
  <c r="R250" s="1"/>
  <c r="V250" s="1"/>
  <c r="Z250" s="1"/>
  <c r="D249" s="1"/>
  <c r="H251" s="1"/>
  <c r="H252" s="1"/>
  <c r="N245"/>
  <c r="R245" s="1"/>
  <c r="V245" s="1"/>
  <c r="J186" l="1"/>
  <c r="J187" s="1"/>
  <c r="H187"/>
  <c r="N186"/>
  <c r="N187" s="1"/>
  <c r="L186"/>
  <c r="L187" s="1"/>
  <c r="Z196"/>
  <c r="D194" s="1"/>
  <c r="D196" s="1"/>
  <c r="D197" s="1"/>
  <c r="J156"/>
  <c r="J157" s="1"/>
  <c r="N156"/>
  <c r="N157" s="1"/>
  <c r="L156"/>
  <c r="L157" s="1"/>
  <c r="D244"/>
  <c r="D246" s="1"/>
  <c r="D247" s="1"/>
  <c r="H246"/>
  <c r="J251"/>
  <c r="L251"/>
  <c r="N251"/>
  <c r="D56"/>
  <c r="D57" s="1"/>
  <c r="N56"/>
  <c r="N57" s="1"/>
  <c r="L56"/>
  <c r="L57" s="1"/>
  <c r="L61"/>
  <c r="L62" s="1"/>
  <c r="D61"/>
  <c r="D62" s="1"/>
  <c r="J61"/>
  <c r="J62" s="1"/>
  <c r="J51"/>
  <c r="J52" s="1"/>
  <c r="L51"/>
  <c r="L52" s="1"/>
  <c r="N51"/>
  <c r="N52" s="1"/>
  <c r="H137"/>
  <c r="L137"/>
  <c r="H256"/>
  <c r="D254"/>
  <c r="D256" s="1"/>
  <c r="D257" s="1"/>
  <c r="D136"/>
  <c r="D137" s="1"/>
  <c r="H340"/>
  <c r="H157"/>
  <c r="D154"/>
  <c r="D156" s="1"/>
  <c r="D157" s="1"/>
  <c r="N132"/>
  <c r="J132"/>
  <c r="L132"/>
  <c r="H132"/>
  <c r="H72"/>
  <c r="D72"/>
  <c r="D251"/>
  <c r="D252" s="1"/>
  <c r="N62"/>
  <c r="H62"/>
  <c r="J57"/>
  <c r="H57"/>
  <c r="H52"/>
  <c r="L339"/>
  <c r="L340" s="1"/>
  <c r="J340"/>
  <c r="N339"/>
  <c r="N340" s="1"/>
  <c r="H334"/>
  <c r="J334"/>
  <c r="L333"/>
  <c r="L334" s="1"/>
  <c r="N333"/>
  <c r="N334" s="1"/>
  <c r="N294"/>
  <c r="N295" s="1"/>
  <c r="L266"/>
  <c r="L267" s="1"/>
  <c r="J267"/>
  <c r="H267"/>
  <c r="L261"/>
  <c r="L262" s="1"/>
  <c r="H262"/>
  <c r="J262"/>
  <c r="N261"/>
  <c r="N262" s="1"/>
  <c r="L294"/>
  <c r="L295" s="1"/>
  <c r="L181"/>
  <c r="L182" s="1"/>
  <c r="H182"/>
  <c r="N181"/>
  <c r="N182" s="1"/>
  <c r="Z181" s="1"/>
  <c r="H295"/>
  <c r="J295"/>
  <c r="N192"/>
  <c r="Z191" s="1"/>
  <c r="D189" s="1"/>
  <c r="D191" s="1"/>
  <c r="D192" s="1"/>
  <c r="J67"/>
  <c r="H67"/>
  <c r="J162"/>
  <c r="H162"/>
  <c r="N67"/>
  <c r="L162"/>
  <c r="N162"/>
  <c r="J77"/>
  <c r="L77"/>
  <c r="N77"/>
  <c r="N137"/>
  <c r="H257" l="1"/>
  <c r="J256"/>
  <c r="J257" s="1"/>
  <c r="D179"/>
  <c r="Z186"/>
  <c r="L246"/>
  <c r="L247" s="1"/>
  <c r="J246"/>
  <c r="J247" s="1"/>
  <c r="N246"/>
  <c r="N247" s="1"/>
  <c r="H247"/>
  <c r="J72"/>
  <c r="L72"/>
  <c r="N72"/>
  <c r="N252"/>
  <c r="L252"/>
  <c r="J252"/>
  <c r="N256"/>
  <c r="N257" s="1"/>
  <c r="L256"/>
  <c r="L257" s="1"/>
  <c r="D184" l="1"/>
  <c r="D186" s="1"/>
  <c r="D187" s="1"/>
  <c r="H242"/>
  <c r="D241"/>
  <c r="D242" s="1"/>
  <c r="D181"/>
  <c r="D182" s="1"/>
  <c r="A3"/>
  <c r="A2"/>
  <c r="L241" l="1"/>
  <c r="L242" s="1"/>
  <c r="J242"/>
  <c r="N241"/>
  <c r="N242" s="1"/>
</calcChain>
</file>

<file path=xl/sharedStrings.xml><?xml version="1.0" encoding="utf-8"?>
<sst xmlns="http://schemas.openxmlformats.org/spreadsheetml/2006/main" count="1233" uniqueCount="189">
  <si>
    <t>; erstellt am 16-02-24</t>
  </si>
  <si>
    <t>Sollwert</t>
  </si>
  <si>
    <t>Istwert</t>
  </si>
  <si>
    <t>abs Abweichung</t>
  </si>
  <si>
    <t>rel Abweichung</t>
  </si>
  <si>
    <t>Tübingen</t>
  </si>
  <si>
    <t>Stendal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</si>
  <si>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</si>
  <si>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</si>
  <si>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</si>
  <si>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</si>
  <si>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</si>
  <si>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</si>
  <si>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</si>
  <si>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</si>
  <si>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</si>
  <si>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</si>
  <si>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Zeiger</t>
  </si>
  <si>
    <t>Rostock</t>
  </si>
  <si>
    <t>366 Umdrehungen in 365 Tagen</t>
  </si>
  <si>
    <t>0,8127166 h * 29,53 d = 24 h</t>
  </si>
  <si>
    <t>Bemerkungen</t>
  </si>
  <si>
    <t>Straßburg-2</t>
  </si>
  <si>
    <t xml:space="preserve">48,76 min * 29,53 d = 1440 min </t>
  </si>
  <si>
    <t>= 24 h = 1 d</t>
  </si>
  <si>
    <t>Winterthur</t>
  </si>
  <si>
    <t>wird auch mit lambda-Formel korrekt berechnet</t>
  </si>
  <si>
    <t>Produktberechnung</t>
  </si>
  <si>
    <t>Treiber ist Rad 6</t>
  </si>
  <si>
    <t>endet mit Rad 73</t>
  </si>
  <si>
    <t>endet mit Rad 74</t>
  </si>
  <si>
    <t>endet mit Rad 129</t>
  </si>
  <si>
    <t>endet mit Rad 72</t>
  </si>
  <si>
    <t>endet mit Rad 60</t>
  </si>
  <si>
    <t>ungenauester Wert im Getriebe</t>
  </si>
  <si>
    <t>Ulm</t>
  </si>
  <si>
    <t>N</t>
  </si>
  <si>
    <t>M</t>
  </si>
  <si>
    <t>L</t>
  </si>
  <si>
    <t>K</t>
  </si>
  <si>
    <t>I</t>
  </si>
  <si>
    <t>H</t>
  </si>
  <si>
    <t>A</t>
  </si>
  <si>
    <t>B</t>
  </si>
  <si>
    <t>R</t>
  </si>
  <si>
    <t>S</t>
  </si>
  <si>
    <t>T</t>
  </si>
  <si>
    <t>U</t>
  </si>
  <si>
    <t>V</t>
  </si>
  <si>
    <t>W</t>
  </si>
  <si>
    <t>Z11</t>
  </si>
  <si>
    <t>Z12</t>
  </si>
  <si>
    <t>Z13</t>
  </si>
  <si>
    <t>Z14</t>
  </si>
  <si>
    <t>Korrekturstufe</t>
  </si>
  <si>
    <t>1. Produktberechnung</t>
  </si>
  <si>
    <t>2. Produktberechnung</t>
  </si>
  <si>
    <t>Faktor 24 ?</t>
  </si>
  <si>
    <t>O</t>
  </si>
  <si>
    <t>Q</t>
  </si>
  <si>
    <t>P</t>
  </si>
  <si>
    <t>Damm A4</t>
  </si>
  <si>
    <t>Z17</t>
  </si>
  <si>
    <t>Z18</t>
  </si>
  <si>
    <t>Z19</t>
  </si>
  <si>
    <t>Z15</t>
  </si>
  <si>
    <t>Z16</t>
  </si>
  <si>
    <t>A 4</t>
  </si>
  <si>
    <t>A 5</t>
  </si>
  <si>
    <t>A 6</t>
  </si>
  <si>
    <t>A 7</t>
  </si>
  <si>
    <t>A 9</t>
  </si>
  <si>
    <t>A 11</t>
  </si>
  <si>
    <t>A7</t>
  </si>
  <si>
    <t>A 8</t>
  </si>
  <si>
    <t>A 10</t>
  </si>
  <si>
    <t>Treiber ist Z 17</t>
  </si>
  <si>
    <t>endet mit Z 14</t>
  </si>
  <si>
    <t>endet mit Z 16</t>
  </si>
  <si>
    <t>endet mit Q (75)</t>
  </si>
  <si>
    <t>Treiber ist H (16)</t>
  </si>
  <si>
    <t>endet mit N (73)</t>
  </si>
  <si>
    <t>endet mit A 10 (66)</t>
  </si>
  <si>
    <t>Treiber ist A 4 (20)</t>
  </si>
  <si>
    <t>endet mit A 11 (67)</t>
  </si>
  <si>
    <t>Esslingen</t>
  </si>
  <si>
    <t>Stralsund</t>
  </si>
  <si>
    <t>das folgende Objekt wird jetzt mit dem Tierkreis verglichen</t>
  </si>
  <si>
    <t>bis Drache den Tierkreis einholt: 360 / 19,62 = 18,35 Jahre</t>
  </si>
  <si>
    <t>bis Drache den Tierkreis einholt: 360 / 19,09 = 18,86 Jahre</t>
  </si>
  <si>
    <t>die folgenden Objekte werden jetzt mit dem Tierkreis verglichen</t>
  </si>
  <si>
    <t>bis Drache den Tierkreis einholt: 360 / 19,46 = 18,50 Jahre</t>
  </si>
  <si>
    <t>bis Tierkreis den Mars einholt: 360 / (178,26 - 360) = 1,98 Jahre</t>
  </si>
  <si>
    <t>bis Tierkreis den Jupiter einholt: 360 / (330,00 - 360) = 12,00 Jahre</t>
  </si>
  <si>
    <t>bis Tierkreis den Saturn einholt: 360 / (348,00 - 360) = 30,00 Jahre</t>
  </si>
  <si>
    <t>bis Drache den Tierkreis einholt: 360 / 19,20 = 18,75 Jahre</t>
  </si>
  <si>
    <t>Lübeck-StM-5</t>
  </si>
  <si>
    <t>Sonne</t>
  </si>
  <si>
    <t>Waag alle 9,1866 s eine Schwingung</t>
  </si>
  <si>
    <t>= 0,084211 h</t>
  </si>
  <si>
    <t>303,1578 s für 1 U</t>
  </si>
  <si>
    <t>toll, dass das gefunden wurde</t>
  </si>
  <si>
    <t>Eßlingen</t>
  </si>
  <si>
    <t>Mond, syn</t>
  </si>
  <si>
    <t>bei W abbrechen ?</t>
  </si>
  <si>
    <t>Mond, sid</t>
  </si>
  <si>
    <t>TK-Skale dreht</t>
  </si>
  <si>
    <t>TK, epi</t>
  </si>
  <si>
    <t>Drache, direkt</t>
  </si>
  <si>
    <t>Drache, epi</t>
  </si>
  <si>
    <t>Antrieb, epi 1 d/U</t>
  </si>
  <si>
    <r>
      <rPr>
        <b/>
        <sz val="10"/>
        <rFont val="Arial"/>
        <family val="2"/>
      </rPr>
      <t>Träger</t>
    </r>
    <r>
      <rPr>
        <sz val="10"/>
        <rFont val="Arial"/>
        <family val="2"/>
      </rPr>
      <t xml:space="preserve"> (mit Steg)</t>
    </r>
  </si>
  <si>
    <t>Mars, epi</t>
  </si>
  <si>
    <t>Jupiter, epi</t>
  </si>
  <si>
    <t>Saturn, epi</t>
  </si>
  <si>
    <t>Ort</t>
  </si>
  <si>
    <t>TK, epi dif</t>
  </si>
  <si>
    <t>Drache, epi dif</t>
  </si>
  <si>
    <t>(d/U)</t>
  </si>
  <si>
    <t>(h/U)</t>
  </si>
  <si>
    <t>d</t>
  </si>
  <si>
    <t>A1</t>
  </si>
  <si>
    <t>A3</t>
  </si>
  <si>
    <t>Das war eine schwere Geburt</t>
  </si>
  <si>
    <t>Sonderformel</t>
  </si>
  <si>
    <t>siehe Brunner Schmitt</t>
  </si>
  <si>
    <t>Mond</t>
  </si>
  <si>
    <t>ns</t>
  </si>
  <si>
    <t>Berechnung</t>
  </si>
  <si>
    <t>nk</t>
  </si>
  <si>
    <t>ist Träger</t>
  </si>
  <si>
    <t>Träger ist (57)</t>
  </si>
  <si>
    <t>Treiber ist Rad 17</t>
  </si>
  <si>
    <t>endet mit Rad 78</t>
  </si>
  <si>
    <t>Berechnung mit Basis - Korrektur</t>
  </si>
  <si>
    <t>toll, daß es so auch geklappt hat</t>
  </si>
  <si>
    <t>wirkt auf 17er Rad</t>
  </si>
  <si>
    <t>mit Formel: Damm A4</t>
  </si>
  <si>
    <t>12,801… wurde rückwärts berechnet</t>
  </si>
  <si>
    <t>mit Formel - Winterthur</t>
  </si>
  <si>
    <t>Kombi-Stufe</t>
  </si>
  <si>
    <t>Treiber ist 20erRad</t>
  </si>
  <si>
    <t>endet mit 67erRad</t>
  </si>
  <si>
    <t>Basis-Stufe</t>
  </si>
  <si>
    <t>t2</t>
  </si>
  <si>
    <t>t4</t>
  </si>
  <si>
    <t>t6</t>
  </si>
  <si>
    <t>t8</t>
  </si>
  <si>
    <t>t10</t>
  </si>
  <si>
    <t>t12</t>
  </si>
  <si>
    <t>t14</t>
  </si>
  <si>
    <t>Danzig</t>
  </si>
  <si>
    <t>Stunde</t>
  </si>
  <si>
    <t>Ochsenfurt</t>
  </si>
  <si>
    <t>Bourges</t>
  </si>
  <si>
    <t>Straßburg-3</t>
  </si>
  <si>
    <t>Merkur</t>
  </si>
  <si>
    <t>Venus</t>
  </si>
  <si>
    <t>Mars</t>
  </si>
  <si>
    <t>Jupiter</t>
  </si>
  <si>
    <t>Saturn</t>
  </si>
  <si>
    <t>Sternzeit</t>
  </si>
  <si>
    <t>siehe Bach, Seite 168</t>
  </si>
  <si>
    <t>Bern</t>
  </si>
  <si>
    <t>Schramberg</t>
  </si>
  <si>
    <t>nur als Antrieb für Tierkreis und Drache</t>
  </si>
  <si>
    <t xml:space="preserve">Treiber ist </t>
  </si>
  <si>
    <t>Grad:</t>
  </si>
  <si>
    <t>Mod:</t>
  </si>
  <si>
    <t>1 Wo</t>
  </si>
  <si>
    <t>4 Wo</t>
  </si>
  <si>
    <t>(h)</t>
  </si>
  <si>
    <t>(d)</t>
  </si>
  <si>
    <t>Umdrehungen</t>
  </si>
  <si>
    <t>Umlaufzeit: t1</t>
  </si>
  <si>
    <t>Antrieb: Z1</t>
  </si>
  <si>
    <t>(Zähne)</t>
  </si>
  <si>
    <t>(t/U)</t>
  </si>
  <si>
    <t>(t)</t>
  </si>
  <si>
    <t>(h/U) -&gt; (d)  wg Division mit 24</t>
  </si>
  <si>
    <t>&gt;</t>
  </si>
  <si>
    <t>x</t>
  </si>
  <si>
    <t>1 a</t>
  </si>
  <si>
    <t>Drehwinkel: 1 d</t>
  </si>
  <si>
    <t>siehe Bach S 159</t>
  </si>
  <si>
    <t>Zahnräder nochmals prüfen</t>
  </si>
  <si>
    <t xml:space="preserve"> </t>
  </si>
  <si>
    <t>Minute</t>
  </si>
  <si>
    <t>e377  Getriebe,  Astronomische Uhren</t>
  </si>
</sst>
</file>

<file path=xl/styles.xml><?xml version="1.0" encoding="utf-8"?>
<styleSheet xmlns="http://schemas.openxmlformats.org/spreadsheetml/2006/main">
  <numFmts count="9">
    <numFmt numFmtId="164" formatCode="yyyy\-mm\-dd"/>
    <numFmt numFmtId="165" formatCode="h:mm"/>
    <numFmt numFmtId="166" formatCode="#,##0.0000"/>
    <numFmt numFmtId="167" formatCode="0.0000000"/>
    <numFmt numFmtId="168" formatCode="0.0000"/>
    <numFmt numFmtId="169" formatCode="#,##0.000000000000"/>
    <numFmt numFmtId="170" formatCode="#,##0.000000"/>
    <numFmt numFmtId="171" formatCode="0.000000000000"/>
    <numFmt numFmtId="172" formatCode="0.00000000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8" tint="-0.49998474074526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  <xf numFmtId="167" fontId="0" fillId="0" borderId="0" xfId="0" applyNumberFormat="1"/>
    <xf numFmtId="4" fontId="0" fillId="0" borderId="0" xfId="0" applyNumberForma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1" fontId="0" fillId="0" borderId="0" xfId="0" applyNumberFormat="1" applyAlignme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8" fontId="0" fillId="0" borderId="0" xfId="0" applyNumberFormat="1" applyAlignment="1">
      <alignment horizontal="right"/>
    </xf>
    <xf numFmtId="4" fontId="0" fillId="0" borderId="0" xfId="0" applyNumberFormat="1" applyAlignment="1"/>
    <xf numFmtId="4" fontId="0" fillId="0" borderId="0" xfId="0" applyNumberFormat="1"/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166" fontId="2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right"/>
    </xf>
    <xf numFmtId="170" fontId="0" fillId="0" borderId="0" xfId="0" applyNumberFormat="1"/>
    <xf numFmtId="4" fontId="2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6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left"/>
    </xf>
    <xf numFmtId="4" fontId="1" fillId="0" borderId="0" xfId="0" applyNumberFormat="1" applyFont="1"/>
    <xf numFmtId="171" fontId="0" fillId="0" borderId="0" xfId="0" applyNumberFormat="1" applyAlignment="1">
      <alignment horizontal="left"/>
    </xf>
    <xf numFmtId="168" fontId="2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1" fontId="1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left"/>
    </xf>
    <xf numFmtId="169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170" fontId="0" fillId="0" borderId="0" xfId="0" applyNumberFormat="1" applyAlignment="1"/>
    <xf numFmtId="171" fontId="0" fillId="0" borderId="0" xfId="0" applyNumberFormat="1" applyAlignment="1">
      <alignment horizontal="right"/>
    </xf>
    <xf numFmtId="0" fontId="2" fillId="0" borderId="0" xfId="0" applyNumberFormat="1" applyFont="1"/>
    <xf numFmtId="49" fontId="2" fillId="0" borderId="0" xfId="0" applyNumberFormat="1" applyFont="1"/>
    <xf numFmtId="169" fontId="2" fillId="0" borderId="0" xfId="0" applyNumberFormat="1" applyFont="1"/>
    <xf numFmtId="1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4" fontId="3" fillId="0" borderId="0" xfId="0" applyNumberFormat="1" applyFont="1"/>
    <xf numFmtId="166" fontId="0" fillId="0" borderId="0" xfId="0" applyNumberFormat="1" applyAlignment="1"/>
    <xf numFmtId="0" fontId="1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" fontId="2" fillId="0" borderId="0" xfId="0" applyNumberFormat="1" applyFont="1" applyAlignment="1"/>
    <xf numFmtId="172" fontId="0" fillId="0" borderId="0" xfId="0" applyNumberFormat="1" applyAlignment="1">
      <alignment horizontal="right"/>
    </xf>
    <xf numFmtId="49" fontId="0" fillId="0" borderId="0" xfId="0" applyNumberFormat="1"/>
    <xf numFmtId="49" fontId="0" fillId="0" borderId="0" xfId="0" applyNumberFormat="1" applyAlignme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AS794"/>
  <sheetViews>
    <sheetView tabSelected="1" zoomScaleNormal="100" workbookViewId="0">
      <pane ySplit="8" topLeftCell="A9" activePane="bottomLeft" state="frozen"/>
      <selection pane="bottomLeft"/>
    </sheetView>
  </sheetViews>
  <sheetFormatPr baseColWidth="10" defaultRowHeight="12.75"/>
  <cols>
    <col min="1" max="1" width="18.42578125" style="4" customWidth="1"/>
    <col min="2" max="2" width="3.85546875" style="12" customWidth="1"/>
    <col min="3" max="3" width="14.42578125" style="25" customWidth="1"/>
    <col min="4" max="4" width="20" style="21" customWidth="1"/>
    <col min="5" max="5" width="3" style="21" customWidth="1"/>
    <col min="6" max="6" width="2.42578125" style="21" customWidth="1"/>
    <col min="7" max="7" width="7.140625" style="4" bestFit="1" customWidth="1"/>
    <col min="8" max="8" width="13.85546875" style="12" customWidth="1"/>
    <col min="9" max="9" width="2.140625" style="68" bestFit="1" customWidth="1"/>
    <col min="10" max="10" width="8.140625" style="12" bestFit="1" customWidth="1"/>
    <col min="11" max="11" width="2" style="12" bestFit="1" customWidth="1"/>
    <col min="12" max="12" width="9.140625" style="12" bestFit="1" customWidth="1"/>
    <col min="13" max="13" width="2.140625" style="12" bestFit="1" customWidth="1"/>
    <col min="14" max="14" width="10.140625" style="4" bestFit="1" customWidth="1"/>
    <col min="15" max="15" width="2" style="4" bestFit="1" customWidth="1"/>
    <col min="16" max="16" width="15.28515625" style="8" customWidth="1"/>
    <col min="17" max="17" width="2.140625" style="8" bestFit="1" customWidth="1"/>
    <col min="18" max="18" width="8.140625" style="8" bestFit="1" customWidth="1"/>
    <col min="19" max="19" width="2" style="4" bestFit="1" customWidth="1"/>
    <col min="20" max="20" width="5.5703125" style="4" bestFit="1" customWidth="1"/>
    <col min="21" max="21" width="5.28515625" style="4" customWidth="1"/>
    <col min="22" max="22" width="9.140625" style="4" bestFit="1" customWidth="1"/>
    <col min="23" max="23" width="2" style="4" bestFit="1" customWidth="1"/>
    <col min="24" max="24" width="4" style="4" bestFit="1" customWidth="1"/>
    <col min="25" max="25" width="8.42578125" style="4" customWidth="1"/>
    <col min="26" max="26" width="22" style="4" bestFit="1" customWidth="1"/>
    <col min="27" max="27" width="2" style="4" bestFit="1" customWidth="1"/>
    <col min="28" max="28" width="4" style="4" bestFit="1" customWidth="1"/>
    <col min="29" max="29" width="2.140625" style="4" bestFit="1" customWidth="1"/>
    <col min="30" max="30" width="23" style="4" bestFit="1" customWidth="1"/>
    <col min="31" max="31" width="2" style="4" bestFit="1" customWidth="1"/>
    <col min="32" max="32" width="4" style="4" bestFit="1" customWidth="1"/>
    <col min="33" max="33" width="2.140625" style="4" bestFit="1" customWidth="1"/>
    <col min="34" max="34" width="19.5703125" style="4" bestFit="1" customWidth="1"/>
    <col min="35" max="35" width="4" style="4" customWidth="1"/>
    <col min="36" max="36" width="32.140625" style="31" bestFit="1" customWidth="1"/>
    <col min="37" max="37" width="10.28515625" style="4" customWidth="1"/>
    <col min="38" max="38" width="11.5703125" style="4" bestFit="1" customWidth="1"/>
    <col min="40" max="40" width="23" bestFit="1" customWidth="1"/>
    <col min="42" max="42" width="22" style="21" bestFit="1" customWidth="1"/>
    <col min="44" max="44" width="2.85546875" style="4" customWidth="1"/>
    <col min="46" max="16384" width="11.42578125" style="4"/>
  </cols>
  <sheetData>
    <row r="1" spans="1:45">
      <c r="A1" s="3" t="s">
        <v>188</v>
      </c>
    </row>
    <row r="2" spans="1:45">
      <c r="A2" s="1">
        <f ca="1">NOW()</f>
        <v>43397.58201377315</v>
      </c>
      <c r="B2" s="10" t="s">
        <v>0</v>
      </c>
      <c r="H2" s="10"/>
      <c r="I2" s="32"/>
      <c r="J2" s="10"/>
      <c r="K2" s="10"/>
    </row>
    <row r="3" spans="1:45">
      <c r="A3" s="2">
        <f ca="1">NOW()</f>
        <v>43397.58201377315</v>
      </c>
      <c r="AS3" s="4"/>
    </row>
    <row r="4" spans="1:45" s="25" customFormat="1">
      <c r="A4" s="39" t="s">
        <v>115</v>
      </c>
      <c r="C4" s="25" t="s">
        <v>17</v>
      </c>
      <c r="D4" s="29" t="s">
        <v>2</v>
      </c>
      <c r="E4" s="29" t="s">
        <v>178</v>
      </c>
      <c r="F4" s="29"/>
      <c r="G4" s="25" t="s">
        <v>176</v>
      </c>
      <c r="H4" s="14" t="s">
        <v>175</v>
      </c>
      <c r="I4" s="22" t="s">
        <v>180</v>
      </c>
      <c r="J4" s="14" t="s">
        <v>8</v>
      </c>
      <c r="K4" s="14" t="s">
        <v>181</v>
      </c>
      <c r="L4" s="14" t="s">
        <v>9</v>
      </c>
      <c r="M4" s="14" t="s">
        <v>180</v>
      </c>
      <c r="N4" s="22" t="s">
        <v>10</v>
      </c>
      <c r="O4" s="22" t="s">
        <v>181</v>
      </c>
      <c r="P4" s="24" t="s">
        <v>11</v>
      </c>
      <c r="Q4" s="24" t="s">
        <v>180</v>
      </c>
      <c r="R4" s="24" t="s">
        <v>12</v>
      </c>
      <c r="S4" s="22" t="s">
        <v>181</v>
      </c>
      <c r="T4" s="22" t="s">
        <v>13</v>
      </c>
      <c r="U4" s="22" t="s">
        <v>180</v>
      </c>
      <c r="V4" s="22" t="s">
        <v>14</v>
      </c>
      <c r="W4" s="22" t="s">
        <v>181</v>
      </c>
      <c r="X4" s="22" t="s">
        <v>15</v>
      </c>
      <c r="Y4" s="22" t="s">
        <v>180</v>
      </c>
      <c r="Z4" s="22" t="s">
        <v>16</v>
      </c>
      <c r="AA4" s="22" t="s">
        <v>181</v>
      </c>
      <c r="AB4" s="22" t="s">
        <v>50</v>
      </c>
      <c r="AC4" s="22" t="s">
        <v>180</v>
      </c>
      <c r="AD4" s="22" t="s">
        <v>51</v>
      </c>
      <c r="AE4" s="22" t="s">
        <v>181</v>
      </c>
      <c r="AF4" s="22" t="s">
        <v>52</v>
      </c>
      <c r="AG4" s="22" t="s">
        <v>180</v>
      </c>
      <c r="AH4" s="22" t="s">
        <v>53</v>
      </c>
      <c r="AI4" s="4"/>
      <c r="AJ4" s="31" t="s">
        <v>21</v>
      </c>
      <c r="AP4" s="23"/>
    </row>
    <row r="5" spans="1:45" s="5" customFormat="1">
      <c r="A5" s="16"/>
      <c r="D5" s="29" t="s">
        <v>1</v>
      </c>
      <c r="E5" s="29" t="s">
        <v>178</v>
      </c>
      <c r="F5" s="29"/>
      <c r="G5" s="13" t="s">
        <v>177</v>
      </c>
      <c r="H5" s="22" t="s">
        <v>174</v>
      </c>
      <c r="I5" s="26"/>
      <c r="J5" s="5" t="s">
        <v>144</v>
      </c>
      <c r="N5" s="5" t="s">
        <v>145</v>
      </c>
      <c r="R5" s="5" t="s">
        <v>146</v>
      </c>
      <c r="V5" s="5" t="s">
        <v>147</v>
      </c>
      <c r="Z5" s="5" t="s">
        <v>148</v>
      </c>
      <c r="AD5" s="5" t="s">
        <v>149</v>
      </c>
      <c r="AH5" s="5" t="s">
        <v>150</v>
      </c>
      <c r="AK5" s="22"/>
      <c r="AL5" s="22"/>
      <c r="AP5" s="23"/>
    </row>
    <row r="6" spans="1:45" s="5" customFormat="1">
      <c r="B6" s="13"/>
      <c r="D6" s="22" t="s">
        <v>3</v>
      </c>
      <c r="E6" s="22"/>
      <c r="F6" s="22"/>
      <c r="G6" s="22" t="s">
        <v>167</v>
      </c>
      <c r="H6" s="22" t="s">
        <v>183</v>
      </c>
      <c r="I6" s="26"/>
      <c r="J6" s="26" t="s">
        <v>169</v>
      </c>
      <c r="K6" s="26"/>
      <c r="L6" s="26" t="s">
        <v>170</v>
      </c>
      <c r="M6" s="26"/>
      <c r="N6" s="26" t="s">
        <v>182</v>
      </c>
      <c r="AJ6" s="31"/>
      <c r="AK6" s="22"/>
      <c r="AL6" s="22"/>
      <c r="AP6" s="23"/>
    </row>
    <row r="7" spans="1:45" s="5" customFormat="1">
      <c r="B7" s="13"/>
      <c r="D7" s="22" t="s">
        <v>4</v>
      </c>
      <c r="E7" s="22"/>
      <c r="F7" s="22"/>
      <c r="G7" s="22" t="s">
        <v>168</v>
      </c>
      <c r="H7" s="26" t="s">
        <v>168</v>
      </c>
      <c r="I7" s="26"/>
      <c r="J7" s="26"/>
      <c r="K7" s="26"/>
      <c r="AJ7" s="31"/>
      <c r="AK7" s="22"/>
      <c r="AL7" s="22"/>
      <c r="AP7" s="23"/>
    </row>
    <row r="8" spans="1:45" s="5" customFormat="1">
      <c r="A8" s="16"/>
      <c r="B8" s="13"/>
      <c r="C8" s="25"/>
      <c r="D8" s="29"/>
      <c r="E8" s="29"/>
      <c r="F8" s="29"/>
      <c r="G8" s="22"/>
      <c r="I8" s="25"/>
      <c r="P8" s="9"/>
      <c r="Q8" s="9"/>
      <c r="R8" s="9"/>
      <c r="AJ8" s="31"/>
      <c r="AP8" s="23"/>
    </row>
    <row r="9" spans="1:45" s="16" customFormat="1">
      <c r="A9" s="44" t="s">
        <v>163</v>
      </c>
      <c r="C9" s="26" t="s">
        <v>152</v>
      </c>
      <c r="D9" s="55">
        <f>J10</f>
        <v>24</v>
      </c>
      <c r="E9" s="16" t="s">
        <v>171</v>
      </c>
      <c r="G9" s="16" t="s">
        <v>176</v>
      </c>
      <c r="H9" s="16">
        <v>8</v>
      </c>
      <c r="I9" s="26" t="s">
        <v>180</v>
      </c>
      <c r="J9" s="16">
        <v>192</v>
      </c>
      <c r="AJ9" s="37"/>
      <c r="AP9" s="29"/>
    </row>
    <row r="10" spans="1:45" s="18" customFormat="1">
      <c r="C10" s="26"/>
      <c r="D10" s="23">
        <v>24</v>
      </c>
      <c r="E10" s="23" t="s">
        <v>171</v>
      </c>
      <c r="F10" s="23"/>
      <c r="G10" s="17" t="s">
        <v>119</v>
      </c>
      <c r="H10" s="19">
        <v>1</v>
      </c>
      <c r="I10" s="69"/>
      <c r="J10" s="20">
        <f>H10*J9/H9</f>
        <v>24</v>
      </c>
      <c r="K10" s="20"/>
      <c r="L10" s="17"/>
      <c r="M10" s="17"/>
      <c r="N10" s="17"/>
      <c r="P10" s="17"/>
      <c r="Q10" s="17"/>
      <c r="T10" s="17"/>
      <c r="U10" s="17"/>
      <c r="AJ10" s="34"/>
      <c r="AP10" s="23"/>
    </row>
    <row r="11" spans="1:45" s="20" customFormat="1">
      <c r="B11" s="7"/>
      <c r="C11" s="7"/>
      <c r="D11" s="21">
        <f>D9-D10</f>
        <v>0</v>
      </c>
      <c r="E11" s="21"/>
      <c r="F11" s="21"/>
      <c r="G11" s="28" t="s">
        <v>167</v>
      </c>
      <c r="H11" s="20">
        <f>360/J10*24</f>
        <v>360</v>
      </c>
      <c r="I11" s="68"/>
      <c r="J11" s="7">
        <f>H11*7</f>
        <v>2520</v>
      </c>
      <c r="K11" s="7"/>
      <c r="L11" s="7">
        <f>H11*28</f>
        <v>10080</v>
      </c>
      <c r="N11" s="20">
        <f>H11*365</f>
        <v>131400</v>
      </c>
      <c r="AJ11" s="35"/>
      <c r="AP11" s="21"/>
    </row>
    <row r="12" spans="1:45" s="20" customFormat="1">
      <c r="B12" s="7"/>
      <c r="C12" s="7"/>
      <c r="D12" s="21">
        <f>D11/D10</f>
        <v>0</v>
      </c>
      <c r="E12" s="21"/>
      <c r="F12" s="21"/>
      <c r="G12" s="28" t="s">
        <v>168</v>
      </c>
      <c r="H12" s="20">
        <f>MOD(H11,360)</f>
        <v>0</v>
      </c>
      <c r="I12" s="68"/>
      <c r="J12" s="20">
        <f>MOD(J11,360)</f>
        <v>0</v>
      </c>
      <c r="L12" s="20">
        <f>MOD(L11,360)</f>
        <v>0</v>
      </c>
      <c r="N12" s="20">
        <f>MOD(N11,360)</f>
        <v>0</v>
      </c>
      <c r="AJ12" s="35"/>
      <c r="AP12" s="21"/>
    </row>
    <row r="13" spans="1:45" s="5" customFormat="1">
      <c r="A13" s="16"/>
      <c r="B13" s="13"/>
      <c r="C13" s="25"/>
      <c r="D13" s="29"/>
      <c r="E13" s="29"/>
      <c r="F13" s="29"/>
      <c r="G13" s="22"/>
      <c r="I13" s="25"/>
      <c r="P13" s="9"/>
      <c r="Q13" s="9"/>
      <c r="R13" s="9"/>
      <c r="AJ13" s="31"/>
      <c r="AP13" s="23"/>
    </row>
    <row r="14" spans="1:45" s="16" customFormat="1">
      <c r="A14" s="16" t="s">
        <v>163</v>
      </c>
      <c r="C14" s="26" t="s">
        <v>103</v>
      </c>
      <c r="D14" s="55">
        <f>J15/24</f>
        <v>29.5</v>
      </c>
      <c r="E14" s="16" t="s">
        <v>172</v>
      </c>
      <c r="G14" s="16" t="s">
        <v>176</v>
      </c>
      <c r="H14" s="16">
        <v>6</v>
      </c>
      <c r="I14" s="26" t="s">
        <v>180</v>
      </c>
      <c r="J14" s="16">
        <v>177</v>
      </c>
      <c r="AJ14" s="37"/>
      <c r="AP14" s="29"/>
    </row>
    <row r="15" spans="1:45" s="20" customFormat="1">
      <c r="C15" s="25"/>
      <c r="D15" s="23">
        <f>29.530589</f>
        <v>29.530588999999999</v>
      </c>
      <c r="E15" s="23" t="s">
        <v>172</v>
      </c>
      <c r="F15" s="23"/>
      <c r="G15" s="17" t="s">
        <v>118</v>
      </c>
      <c r="H15" s="19">
        <v>24</v>
      </c>
      <c r="I15" s="69"/>
      <c r="J15" s="20">
        <f>H15*J14/H14</f>
        <v>708</v>
      </c>
      <c r="L15" s="7"/>
      <c r="M15" s="7"/>
      <c r="AJ15" s="35"/>
      <c r="AP15" s="21"/>
    </row>
    <row r="16" spans="1:45" s="20" customFormat="1">
      <c r="B16" s="7"/>
      <c r="C16" s="7"/>
      <c r="D16" s="21">
        <f>D14-D15</f>
        <v>-3.0588999999999089E-2</v>
      </c>
      <c r="E16" s="21"/>
      <c r="F16" s="21"/>
      <c r="G16" s="28" t="s">
        <v>167</v>
      </c>
      <c r="H16" s="20">
        <f>360/D14</f>
        <v>12.203389830508474</v>
      </c>
      <c r="I16" s="68"/>
      <c r="J16" s="7">
        <f>H16*7</f>
        <v>85.423728813559322</v>
      </c>
      <c r="K16" s="7"/>
      <c r="L16" s="7">
        <f>H16*28</f>
        <v>341.69491525423729</v>
      </c>
      <c r="N16" s="20">
        <f>H16*365</f>
        <v>4454.2372881355932</v>
      </c>
      <c r="AJ16" s="35"/>
      <c r="AP16" s="21"/>
    </row>
    <row r="17" spans="1:42" s="20" customFormat="1">
      <c r="B17" s="7"/>
      <c r="C17" s="7"/>
      <c r="D17" s="21">
        <f>D16/D15</f>
        <v>-1.0358411747222207E-3</v>
      </c>
      <c r="E17" s="21"/>
      <c r="F17" s="21"/>
      <c r="G17" s="28" t="s">
        <v>168</v>
      </c>
      <c r="H17" s="20">
        <f>MOD(H16,360)</f>
        <v>12.203389830508474</v>
      </c>
      <c r="I17" s="68"/>
      <c r="J17" s="20">
        <f>MOD(J16,360)</f>
        <v>85.423728813559322</v>
      </c>
      <c r="L17" s="20">
        <f>MOD(L16,360)</f>
        <v>341.69491525423729</v>
      </c>
      <c r="N17" s="20">
        <f>MOD(N16,360)</f>
        <v>134.23728813559319</v>
      </c>
      <c r="AJ17" s="35"/>
      <c r="AP17" s="21"/>
    </row>
    <row r="18" spans="1:42" s="20" customFormat="1">
      <c r="B18" s="7"/>
      <c r="C18" s="7"/>
      <c r="D18" s="21"/>
      <c r="E18" s="21"/>
      <c r="F18" s="21"/>
      <c r="G18" s="28"/>
      <c r="I18" s="68"/>
      <c r="AJ18" s="35"/>
      <c r="AP18" s="21"/>
    </row>
    <row r="19" spans="1:42" s="15" customFormat="1">
      <c r="A19" s="16" t="s">
        <v>163</v>
      </c>
      <c r="B19" s="16"/>
      <c r="C19" s="26" t="s">
        <v>106</v>
      </c>
      <c r="D19" s="21">
        <f>24/(1+1/(N20/24))</f>
        <v>23.934426229508194</v>
      </c>
      <c r="E19" s="15" t="s">
        <v>171</v>
      </c>
      <c r="G19" s="16" t="s">
        <v>176</v>
      </c>
      <c r="H19" s="15">
        <v>7</v>
      </c>
      <c r="I19" s="26" t="s">
        <v>180</v>
      </c>
      <c r="J19" s="15">
        <v>365</v>
      </c>
      <c r="K19" s="15" t="s">
        <v>181</v>
      </c>
      <c r="L19" s="15">
        <v>6</v>
      </c>
      <c r="M19" s="16" t="s">
        <v>180</v>
      </c>
      <c r="N19" s="15">
        <v>42</v>
      </c>
      <c r="O19" s="16"/>
      <c r="S19" s="16"/>
      <c r="AJ19" s="33"/>
      <c r="AP19" s="23"/>
    </row>
    <row r="20" spans="1:42" s="20" customFormat="1">
      <c r="C20" s="25"/>
      <c r="D20" s="21">
        <f>24*365.24219879/(1+365.24219879)</f>
        <v>23.934469593948236</v>
      </c>
      <c r="E20" s="21" t="s">
        <v>171</v>
      </c>
      <c r="F20" s="21"/>
      <c r="G20" s="17" t="s">
        <v>119</v>
      </c>
      <c r="H20" s="19">
        <v>24</v>
      </c>
      <c r="I20" s="69"/>
      <c r="J20" s="20">
        <f>H20*J19/H19</f>
        <v>1251.4285714285713</v>
      </c>
      <c r="L20" s="7"/>
      <c r="M20" s="7"/>
      <c r="N20" s="20">
        <f>J20*N19/L19</f>
        <v>8759.9999999999982</v>
      </c>
      <c r="AJ20" s="35"/>
      <c r="AP20" s="21"/>
    </row>
    <row r="21" spans="1:42" s="20" customFormat="1">
      <c r="B21" s="7"/>
      <c r="C21" s="7"/>
      <c r="D21" s="21">
        <f>D19-D20</f>
        <v>-4.3364440042381602E-5</v>
      </c>
      <c r="E21" s="21"/>
      <c r="F21" s="21"/>
      <c r="G21" s="28" t="s">
        <v>167</v>
      </c>
      <c r="H21" s="8">
        <f>360/N20*24</f>
        <v>0.98630136986301398</v>
      </c>
      <c r="I21" s="68"/>
      <c r="J21" s="20">
        <f>H21*7</f>
        <v>6.9041095890410977</v>
      </c>
      <c r="L21" s="7">
        <f>H21*28</f>
        <v>27.616438356164391</v>
      </c>
      <c r="M21" s="7"/>
      <c r="N21" s="7">
        <f>H21*365</f>
        <v>360.00000000000011</v>
      </c>
      <c r="AJ21" s="35"/>
      <c r="AP21" s="21"/>
    </row>
    <row r="22" spans="1:42" s="20" customFormat="1">
      <c r="B22" s="7"/>
      <c r="C22" s="7"/>
      <c r="D22" s="21">
        <f>D21/D20</f>
        <v>-1.8117986643558703E-6</v>
      </c>
      <c r="E22" s="21"/>
      <c r="F22" s="21"/>
      <c r="G22" s="28" t="s">
        <v>168</v>
      </c>
      <c r="H22" s="20">
        <f>MOD(H21,360)</f>
        <v>0.98630136986301398</v>
      </c>
      <c r="I22" s="68"/>
      <c r="J22" s="20">
        <f>MOD(J21,360)</f>
        <v>6.9041095890410977</v>
      </c>
      <c r="L22" s="20">
        <f>MOD(L21,360)</f>
        <v>27.616438356164391</v>
      </c>
      <c r="N22" s="20">
        <f>MOD(N21,360)</f>
        <v>1.1368683772161603E-13</v>
      </c>
      <c r="AJ22" s="35"/>
      <c r="AP22" s="21"/>
    </row>
    <row r="23" spans="1:42" s="5" customFormat="1">
      <c r="A23" s="16"/>
      <c r="B23" s="13"/>
      <c r="C23" s="25"/>
      <c r="D23" s="29"/>
      <c r="E23" s="29"/>
      <c r="F23" s="29"/>
      <c r="G23" s="22"/>
      <c r="I23" s="25"/>
      <c r="P23" s="9"/>
      <c r="Q23" s="9"/>
      <c r="R23" s="9"/>
      <c r="AJ23" s="31"/>
      <c r="AP23" s="23"/>
    </row>
    <row r="24" spans="1:42" s="16" customFormat="1">
      <c r="A24" s="44" t="s">
        <v>154</v>
      </c>
      <c r="C24" s="26" t="s">
        <v>97</v>
      </c>
      <c r="D24" s="55">
        <f>Z25</f>
        <v>365.24222222222221</v>
      </c>
      <c r="E24" s="16" t="s">
        <v>172</v>
      </c>
      <c r="G24" s="16" t="s">
        <v>176</v>
      </c>
      <c r="H24" s="16">
        <v>15</v>
      </c>
      <c r="I24" s="26" t="s">
        <v>180</v>
      </c>
      <c r="J24" s="16">
        <v>94</v>
      </c>
      <c r="K24" s="16" t="s">
        <v>181</v>
      </c>
      <c r="L24" s="16">
        <v>10</v>
      </c>
      <c r="M24" s="16" t="s">
        <v>180</v>
      </c>
      <c r="N24" s="16">
        <v>30</v>
      </c>
      <c r="O24" s="16" t="s">
        <v>181</v>
      </c>
      <c r="P24" s="16">
        <v>30</v>
      </c>
      <c r="Q24" s="16" t="s">
        <v>180</v>
      </c>
      <c r="R24" s="16">
        <v>30</v>
      </c>
      <c r="S24" s="16" t="s">
        <v>181</v>
      </c>
      <c r="T24" s="16">
        <v>30</v>
      </c>
      <c r="U24" s="16" t="s">
        <v>180</v>
      </c>
      <c r="V24" s="16">
        <v>26</v>
      </c>
      <c r="W24" s="16" t="s">
        <v>181</v>
      </c>
      <c r="X24" s="16">
        <v>12</v>
      </c>
      <c r="Z24" s="16">
        <v>269</v>
      </c>
      <c r="AJ24" s="37" t="s">
        <v>101</v>
      </c>
      <c r="AP24" s="29"/>
    </row>
    <row r="25" spans="1:42" s="20" customFormat="1">
      <c r="C25" s="25"/>
      <c r="D25" s="23">
        <v>365.24219878999997</v>
      </c>
      <c r="E25" s="23" t="s">
        <v>172</v>
      </c>
      <c r="F25" s="23"/>
      <c r="G25" s="17" t="s">
        <v>118</v>
      </c>
      <c r="H25" s="19">
        <v>1</v>
      </c>
      <c r="I25" s="69"/>
      <c r="J25" s="20">
        <f>H25*J24/H24</f>
        <v>6.2666666666666666</v>
      </c>
      <c r="L25" s="7"/>
      <c r="M25" s="7"/>
      <c r="N25" s="20">
        <f>J25*N24/L24</f>
        <v>18.8</v>
      </c>
      <c r="R25" s="20">
        <f>N25*R24/P24</f>
        <v>18.8</v>
      </c>
      <c r="V25" s="20">
        <f>R25*V24/T24</f>
        <v>16.293333333333333</v>
      </c>
      <c r="Z25" s="20">
        <f>V25*Z24/X24</f>
        <v>365.24222222222221</v>
      </c>
      <c r="AJ25" s="35"/>
      <c r="AP25" s="21"/>
    </row>
    <row r="26" spans="1:42" s="20" customFormat="1">
      <c r="B26" s="7"/>
      <c r="C26" s="7"/>
      <c r="D26" s="21">
        <f>D24-D25</f>
        <v>2.3432222235442168E-5</v>
      </c>
      <c r="E26" s="21"/>
      <c r="F26" s="21"/>
      <c r="G26" s="28" t="s">
        <v>167</v>
      </c>
      <c r="H26" s="20">
        <f>360/D24</f>
        <v>0.98564727212991077</v>
      </c>
      <c r="I26" s="68"/>
      <c r="J26" s="20">
        <f>H26*7</f>
        <v>6.8995309049093754</v>
      </c>
      <c r="L26" s="7">
        <f>H26*28</f>
        <v>27.598123619637501</v>
      </c>
      <c r="M26" s="7"/>
      <c r="N26" s="7">
        <f>H26*365</f>
        <v>359.76125432741742</v>
      </c>
      <c r="AJ26" s="35"/>
      <c r="AP26" s="21"/>
    </row>
    <row r="27" spans="1:42" s="20" customFormat="1">
      <c r="B27" s="7"/>
      <c r="C27" s="7"/>
      <c r="D27" s="21">
        <f>D26/D25</f>
        <v>6.4155298355639307E-8</v>
      </c>
      <c r="E27" s="21"/>
      <c r="F27" s="21"/>
      <c r="G27" s="28" t="s">
        <v>168</v>
      </c>
      <c r="H27" s="20">
        <f>MOD(H26,360)</f>
        <v>0.98564727212991077</v>
      </c>
      <c r="I27" s="68"/>
      <c r="J27" s="20">
        <f>MOD(J26,360)</f>
        <v>6.8995309049093754</v>
      </c>
      <c r="L27" s="20">
        <f>MOD(L26,360)</f>
        <v>27.598123619637501</v>
      </c>
      <c r="N27" s="20">
        <f>MOD(N26,360)</f>
        <v>359.76125432741742</v>
      </c>
      <c r="AJ27" s="35"/>
      <c r="AP27" s="21"/>
    </row>
    <row r="28" spans="1:42" s="5" customFormat="1">
      <c r="A28" s="16"/>
      <c r="B28" s="13"/>
      <c r="C28" s="25"/>
      <c r="D28" s="29"/>
      <c r="E28" s="29"/>
      <c r="F28" s="29"/>
      <c r="G28" s="22"/>
      <c r="I28" s="25"/>
      <c r="P28" s="9"/>
      <c r="Q28" s="9"/>
      <c r="R28" s="9"/>
      <c r="AJ28" s="31"/>
      <c r="AP28" s="23"/>
    </row>
    <row r="29" spans="1:42" s="16" customFormat="1">
      <c r="A29" s="16" t="s">
        <v>154</v>
      </c>
      <c r="C29" s="26" t="s">
        <v>103</v>
      </c>
      <c r="D29" s="55">
        <f>V30</f>
        <v>29.530592592592591</v>
      </c>
      <c r="E29" s="16" t="s">
        <v>172</v>
      </c>
      <c r="G29" s="16" t="s">
        <v>176</v>
      </c>
      <c r="H29" s="16">
        <v>15</v>
      </c>
      <c r="I29" s="26" t="s">
        <v>180</v>
      </c>
      <c r="J29" s="16">
        <v>59</v>
      </c>
      <c r="K29" s="16" t="s">
        <v>181</v>
      </c>
      <c r="L29" s="16">
        <v>30</v>
      </c>
      <c r="M29" s="16" t="s">
        <v>180</v>
      </c>
      <c r="N29" s="16">
        <v>60</v>
      </c>
      <c r="O29" s="16" t="s">
        <v>181</v>
      </c>
      <c r="P29" s="16">
        <v>60</v>
      </c>
      <c r="Q29" s="16" t="s">
        <v>180</v>
      </c>
      <c r="R29" s="16">
        <v>29</v>
      </c>
      <c r="S29" s="16" t="s">
        <v>181</v>
      </c>
      <c r="T29" s="16">
        <v>30</v>
      </c>
      <c r="U29" s="16" t="s">
        <v>180</v>
      </c>
      <c r="V29" s="16">
        <v>233</v>
      </c>
      <c r="AJ29" s="37" t="s">
        <v>101</v>
      </c>
      <c r="AP29" s="29"/>
    </row>
    <row r="30" spans="1:42" s="20" customFormat="1">
      <c r="C30" s="25"/>
      <c r="D30" s="23">
        <f>29.530589</f>
        <v>29.530588999999999</v>
      </c>
      <c r="E30" s="23" t="s">
        <v>172</v>
      </c>
      <c r="F30" s="23"/>
      <c r="G30" s="17" t="s">
        <v>118</v>
      </c>
      <c r="H30" s="19">
        <v>1</v>
      </c>
      <c r="I30" s="69"/>
      <c r="J30" s="20">
        <f>H30*J29/H29</f>
        <v>3.9333333333333331</v>
      </c>
      <c r="L30" s="7"/>
      <c r="M30" s="7"/>
      <c r="N30" s="20">
        <f>J30*N29/L29</f>
        <v>7.8666666666666663</v>
      </c>
      <c r="R30" s="20">
        <f>N30*R29/P29</f>
        <v>3.8022222222222219</v>
      </c>
      <c r="V30" s="20">
        <f>R30*V29/T29</f>
        <v>29.530592592592591</v>
      </c>
      <c r="AJ30" s="35"/>
      <c r="AP30" s="21"/>
    </row>
    <row r="31" spans="1:42" s="20" customFormat="1">
      <c r="B31" s="7"/>
      <c r="C31" s="7"/>
      <c r="D31" s="21">
        <f>D29-D30</f>
        <v>3.5925925914170875E-6</v>
      </c>
      <c r="E31" s="21"/>
      <c r="F31" s="21"/>
      <c r="G31" s="28" t="s">
        <v>167</v>
      </c>
      <c r="H31" s="20">
        <f>360/D29*24</f>
        <v>292.57794177036749</v>
      </c>
      <c r="I31" s="68"/>
      <c r="J31" s="20">
        <f>H31*7</f>
        <v>2048.0455923925724</v>
      </c>
      <c r="L31" s="7">
        <f>H31*28</f>
        <v>8192.1823695702897</v>
      </c>
      <c r="M31" s="7"/>
      <c r="N31" s="7">
        <f>H31*365</f>
        <v>106790.94874618413</v>
      </c>
      <c r="AJ31" s="35"/>
      <c r="AP31" s="21"/>
    </row>
    <row r="32" spans="1:42" s="20" customFormat="1">
      <c r="B32" s="7"/>
      <c r="C32" s="7"/>
      <c r="D32" s="21">
        <f>D31/D30</f>
        <v>1.2165665207074223E-7</v>
      </c>
      <c r="E32" s="21"/>
      <c r="F32" s="21"/>
      <c r="G32" s="28" t="s">
        <v>168</v>
      </c>
      <c r="H32" s="20">
        <f>MOD(H31,360)</f>
        <v>292.57794177036749</v>
      </c>
      <c r="I32" s="68"/>
      <c r="J32" s="20">
        <f>MOD(J31,360)</f>
        <v>248.04559239257242</v>
      </c>
      <c r="L32" s="20">
        <f>MOD(L31,360)</f>
        <v>272.18236957028967</v>
      </c>
      <c r="N32" s="20">
        <f>MOD(N31,360)</f>
        <v>230.94874618413451</v>
      </c>
      <c r="AJ32" s="35"/>
      <c r="AP32" s="21"/>
    </row>
    <row r="33" spans="1:42" s="5" customFormat="1">
      <c r="A33" s="16"/>
      <c r="B33" s="13"/>
      <c r="C33" s="25"/>
      <c r="D33" s="29"/>
      <c r="E33" s="29"/>
      <c r="F33" s="29"/>
      <c r="G33" s="22"/>
      <c r="I33" s="25"/>
      <c r="P33" s="9"/>
      <c r="Q33" s="9"/>
      <c r="R33" s="9"/>
      <c r="AJ33" s="31"/>
      <c r="AP33" s="23"/>
    </row>
    <row r="34" spans="1:42" s="16" customFormat="1">
      <c r="A34" s="44" t="s">
        <v>151</v>
      </c>
      <c r="C34" s="26" t="s">
        <v>152</v>
      </c>
      <c r="D34" s="55">
        <f>N35</f>
        <v>24</v>
      </c>
      <c r="E34" s="55" t="s">
        <v>171</v>
      </c>
      <c r="F34" s="55"/>
      <c r="G34" s="29" t="s">
        <v>176</v>
      </c>
      <c r="H34" s="16">
        <v>15</v>
      </c>
      <c r="I34" s="25" t="s">
        <v>180</v>
      </c>
      <c r="J34" s="16">
        <v>72</v>
      </c>
      <c r="K34" s="16" t="s">
        <v>181</v>
      </c>
      <c r="L34" s="16">
        <v>16</v>
      </c>
      <c r="M34" s="16" t="s">
        <v>180</v>
      </c>
      <c r="N34" s="16">
        <v>80</v>
      </c>
      <c r="AJ34" s="37"/>
      <c r="AP34" s="29"/>
    </row>
    <row r="35" spans="1:42" s="20" customFormat="1">
      <c r="C35" s="25"/>
      <c r="D35" s="23">
        <v>24</v>
      </c>
      <c r="E35" s="23" t="s">
        <v>171</v>
      </c>
      <c r="F35" s="23"/>
      <c r="G35" s="17" t="s">
        <v>119</v>
      </c>
      <c r="H35" s="19">
        <v>1</v>
      </c>
      <c r="I35" s="69"/>
      <c r="J35" s="20">
        <f>H35*J34/H34</f>
        <v>4.8</v>
      </c>
      <c r="L35" s="7"/>
      <c r="M35" s="7"/>
      <c r="N35" s="20">
        <f>J35*N34/L34</f>
        <v>24</v>
      </c>
      <c r="AJ35" s="35"/>
      <c r="AP35" s="21"/>
    </row>
    <row r="36" spans="1:42" s="20" customFormat="1">
      <c r="B36" s="7"/>
      <c r="C36" s="7"/>
      <c r="D36" s="21">
        <f>D34-D35</f>
        <v>0</v>
      </c>
      <c r="E36" s="21"/>
      <c r="F36" s="21"/>
      <c r="G36" s="28" t="s">
        <v>167</v>
      </c>
      <c r="H36" s="20">
        <f>360/N35*24</f>
        <v>360</v>
      </c>
      <c r="I36" s="68"/>
      <c r="J36" s="7">
        <f>H36*7</f>
        <v>2520</v>
      </c>
      <c r="K36" s="7"/>
      <c r="L36" s="7">
        <f>H36*28</f>
        <v>10080</v>
      </c>
      <c r="N36" s="20">
        <f>H36*365</f>
        <v>131400</v>
      </c>
      <c r="AJ36" s="35"/>
      <c r="AP36" s="21"/>
    </row>
    <row r="37" spans="1:42" s="20" customFormat="1">
      <c r="B37" s="7"/>
      <c r="C37" s="7"/>
      <c r="D37" s="21">
        <f>D36/D35</f>
        <v>0</v>
      </c>
      <c r="E37" s="21"/>
      <c r="F37" s="21"/>
      <c r="G37" s="28" t="s">
        <v>168</v>
      </c>
      <c r="H37" s="20">
        <f>MOD(H36,360)</f>
        <v>0</v>
      </c>
      <c r="I37" s="68"/>
      <c r="J37" s="20">
        <f>MOD(J36,360)</f>
        <v>0</v>
      </c>
      <c r="L37" s="20">
        <f>MOD(J36,360)</f>
        <v>0</v>
      </c>
      <c r="N37" s="20">
        <f>MOD(L36,360)</f>
        <v>0</v>
      </c>
      <c r="AJ37" s="35"/>
      <c r="AP37" s="21"/>
    </row>
    <row r="38" spans="1:42" s="5" customFormat="1">
      <c r="A38" s="16"/>
      <c r="B38" s="13"/>
      <c r="C38" s="25"/>
      <c r="D38" s="29"/>
      <c r="E38" s="29"/>
      <c r="F38" s="29"/>
      <c r="G38" s="22"/>
      <c r="I38" s="25"/>
      <c r="P38" s="9"/>
      <c r="Q38" s="9"/>
      <c r="R38" s="9"/>
      <c r="AJ38" s="31"/>
      <c r="AP38" s="23"/>
    </row>
    <row r="39" spans="1:42" s="15" customFormat="1">
      <c r="A39" s="16" t="s">
        <v>151</v>
      </c>
      <c r="B39" s="16"/>
      <c r="C39" s="26" t="s">
        <v>97</v>
      </c>
      <c r="D39" s="21">
        <f>AH40/24</f>
        <v>365.23733956473211</v>
      </c>
      <c r="E39" s="55" t="s">
        <v>172</v>
      </c>
      <c r="F39" s="55"/>
      <c r="G39" s="29" t="s">
        <v>176</v>
      </c>
      <c r="H39" s="15">
        <v>15</v>
      </c>
      <c r="I39" s="25" t="s">
        <v>180</v>
      </c>
      <c r="J39" s="15">
        <v>72</v>
      </c>
      <c r="K39" s="15" t="s">
        <v>181</v>
      </c>
      <c r="L39" s="15">
        <v>16</v>
      </c>
      <c r="M39" s="16" t="s">
        <v>180</v>
      </c>
      <c r="N39" s="15">
        <v>80</v>
      </c>
      <c r="O39" s="16" t="s">
        <v>181</v>
      </c>
      <c r="P39" s="15">
        <v>12</v>
      </c>
      <c r="Q39" s="16" t="s">
        <v>180</v>
      </c>
      <c r="R39" s="15">
        <v>135</v>
      </c>
      <c r="S39" s="16" t="s">
        <v>181</v>
      </c>
      <c r="T39" s="15">
        <v>14</v>
      </c>
      <c r="U39" s="16" t="s">
        <v>180</v>
      </c>
      <c r="V39" s="15">
        <v>20</v>
      </c>
      <c r="W39" s="16" t="s">
        <v>181</v>
      </c>
      <c r="X39" s="15">
        <v>20</v>
      </c>
      <c r="Z39" s="15">
        <v>34</v>
      </c>
      <c r="AA39" s="16" t="s">
        <v>181</v>
      </c>
      <c r="AB39" s="15">
        <v>32</v>
      </c>
      <c r="AD39" s="15">
        <v>117</v>
      </c>
      <c r="AE39" s="16" t="s">
        <v>181</v>
      </c>
      <c r="AF39" s="15">
        <v>32</v>
      </c>
      <c r="AH39" s="15">
        <v>117</v>
      </c>
      <c r="AJ39" s="33" t="s">
        <v>179</v>
      </c>
      <c r="AP39" s="23"/>
    </row>
    <row r="40" spans="1:42" s="20" customFormat="1">
      <c r="C40" s="25"/>
      <c r="D40" s="23">
        <v>365.24219878999997</v>
      </c>
      <c r="E40" s="23" t="s">
        <v>172</v>
      </c>
      <c r="F40" s="23"/>
      <c r="G40" s="17" t="s">
        <v>119</v>
      </c>
      <c r="H40" s="19">
        <v>1</v>
      </c>
      <c r="I40" s="69"/>
      <c r="J40" s="20">
        <f>H40*J39/H39</f>
        <v>4.8</v>
      </c>
      <c r="L40" s="7"/>
      <c r="M40" s="7"/>
      <c r="N40" s="20">
        <f>J40*N39/L39</f>
        <v>24</v>
      </c>
      <c r="R40" s="20">
        <f>N40*R39/P39</f>
        <v>270</v>
      </c>
      <c r="V40" s="20">
        <f>R40*V39/T39</f>
        <v>385.71428571428572</v>
      </c>
      <c r="Z40" s="20">
        <f>V40*Z39/X39</f>
        <v>655.71428571428567</v>
      </c>
      <c r="AD40" s="20">
        <f>Z40*AD39/AB39</f>
        <v>2397.4553571428569</v>
      </c>
      <c r="AH40" s="20">
        <f>AD40*AH39/AF39</f>
        <v>8765.6961495535706</v>
      </c>
      <c r="AJ40" s="35"/>
      <c r="AP40" s="21"/>
    </row>
    <row r="41" spans="1:42" s="20" customFormat="1">
      <c r="B41" s="7"/>
      <c r="C41" s="7"/>
      <c r="D41" s="21">
        <f>D39-D40</f>
        <v>-4.8592252678645309E-3</v>
      </c>
      <c r="E41" s="21"/>
      <c r="F41" s="21"/>
      <c r="G41" s="28" t="s">
        <v>167</v>
      </c>
      <c r="H41" s="20">
        <f>360/D39</f>
        <v>0.98566044870720593</v>
      </c>
      <c r="I41" s="68"/>
      <c r="J41" s="20">
        <f>H41*7</f>
        <v>6.8996231409504416</v>
      </c>
      <c r="L41" s="7">
        <f>H41*28</f>
        <v>27.598492563801766</v>
      </c>
      <c r="M41" s="7"/>
      <c r="N41" s="7">
        <f>H41*365</f>
        <v>359.76606377813016</v>
      </c>
      <c r="AJ41" s="35"/>
      <c r="AP41" s="21"/>
    </row>
    <row r="42" spans="1:42" s="20" customFormat="1">
      <c r="B42" s="7"/>
      <c r="C42" s="7"/>
      <c r="D42" s="21">
        <f>D41/D40</f>
        <v>-1.3304117881127958E-5</v>
      </c>
      <c r="E42" s="21"/>
      <c r="F42" s="21"/>
      <c r="G42" s="28" t="s">
        <v>168</v>
      </c>
      <c r="H42" s="20">
        <f>MOD(H41,360)</f>
        <v>0.98566044870720593</v>
      </c>
      <c r="I42" s="68"/>
      <c r="J42" s="20">
        <f>MOD(J41,360)</f>
        <v>6.8996231409504416</v>
      </c>
      <c r="L42" s="20">
        <f>MOD(L41,360)</f>
        <v>27.598492563801766</v>
      </c>
      <c r="N42" s="20">
        <f>MOD(N41,360)</f>
        <v>359.76606377813016</v>
      </c>
      <c r="AJ42" s="35"/>
      <c r="AP42" s="21"/>
    </row>
    <row r="43" spans="1:42" s="20" customFormat="1">
      <c r="A43" s="28"/>
      <c r="B43" s="7"/>
      <c r="C43" s="7"/>
      <c r="D43" s="21"/>
      <c r="E43" s="21"/>
      <c r="F43" s="21"/>
      <c r="I43" s="68"/>
      <c r="AJ43" s="35"/>
      <c r="AP43" s="21"/>
    </row>
    <row r="44" spans="1:42" s="15" customFormat="1">
      <c r="A44" s="16" t="s">
        <v>151</v>
      </c>
      <c r="B44" s="16"/>
      <c r="C44" s="26" t="s">
        <v>105</v>
      </c>
      <c r="D44" s="21">
        <f>V45/24</f>
        <v>27.321428571428569</v>
      </c>
      <c r="E44" s="55" t="s">
        <v>172</v>
      </c>
      <c r="F44" s="55"/>
      <c r="G44" s="29" t="s">
        <v>176</v>
      </c>
      <c r="H44" s="15">
        <v>15</v>
      </c>
      <c r="I44" s="25" t="s">
        <v>180</v>
      </c>
      <c r="J44" s="15">
        <v>72</v>
      </c>
      <c r="K44" s="15" t="s">
        <v>181</v>
      </c>
      <c r="L44" s="15">
        <v>16</v>
      </c>
      <c r="M44" s="15" t="s">
        <v>180</v>
      </c>
      <c r="N44" s="15">
        <v>80</v>
      </c>
      <c r="O44" s="16" t="s">
        <v>181</v>
      </c>
      <c r="P44" s="15">
        <v>12</v>
      </c>
      <c r="Q44" s="15" t="s">
        <v>180</v>
      </c>
      <c r="R44" s="15">
        <v>135</v>
      </c>
      <c r="S44" s="16" t="s">
        <v>181</v>
      </c>
      <c r="T44" s="15">
        <v>14</v>
      </c>
      <c r="U44" s="15" t="s">
        <v>180</v>
      </c>
      <c r="V44" s="15">
        <v>34</v>
      </c>
      <c r="W44" s="16"/>
      <c r="AA44" s="16"/>
      <c r="AE44" s="16"/>
      <c r="AJ44" s="33"/>
      <c r="AP44" s="23"/>
    </row>
    <row r="45" spans="1:42" s="20" customFormat="1">
      <c r="C45" s="26"/>
      <c r="D45" s="23">
        <v>27.321662</v>
      </c>
      <c r="E45" s="23" t="s">
        <v>172</v>
      </c>
      <c r="F45" s="23"/>
      <c r="G45" s="17" t="s">
        <v>119</v>
      </c>
      <c r="H45" s="19">
        <v>1</v>
      </c>
      <c r="I45" s="69"/>
      <c r="J45" s="20">
        <f>H45*J44/H44</f>
        <v>4.8</v>
      </c>
      <c r="L45" s="7"/>
      <c r="M45" s="7"/>
      <c r="N45" s="20">
        <f>J45*N44/L44</f>
        <v>24</v>
      </c>
      <c r="R45" s="20">
        <f>N45*R44/P44</f>
        <v>270</v>
      </c>
      <c r="V45" s="20">
        <f>R45*V44/T44</f>
        <v>655.71428571428567</v>
      </c>
      <c r="AJ45" s="35"/>
      <c r="AP45" s="21"/>
    </row>
    <row r="46" spans="1:42" s="20" customFormat="1">
      <c r="B46" s="7"/>
      <c r="C46" s="7"/>
      <c r="D46" s="21">
        <f>D44-D45</f>
        <v>-2.33428571430494E-4</v>
      </c>
      <c r="E46" s="21"/>
      <c r="F46" s="21"/>
      <c r="G46" s="28" t="s">
        <v>167</v>
      </c>
      <c r="H46" s="20">
        <f>360/D44</f>
        <v>13.176470588235295</v>
      </c>
      <c r="I46" s="68"/>
      <c r="J46" s="20">
        <f>H46*7</f>
        <v>92.235294117647072</v>
      </c>
      <c r="L46" s="7">
        <f>H46*28</f>
        <v>368.94117647058829</v>
      </c>
      <c r="M46" s="7"/>
      <c r="N46" s="7">
        <f>H46*365</f>
        <v>4809.4117647058829</v>
      </c>
      <c r="AJ46" s="35"/>
      <c r="AP46" s="21"/>
    </row>
    <row r="47" spans="1:42" s="20" customFormat="1">
      <c r="B47" s="7"/>
      <c r="C47" s="7"/>
      <c r="D47" s="21">
        <f>D46/D45</f>
        <v>-8.5437178540051489E-6</v>
      </c>
      <c r="E47" s="21"/>
      <c r="F47" s="21"/>
      <c r="G47" s="28" t="s">
        <v>168</v>
      </c>
      <c r="H47" s="20">
        <f>MOD(H46,360)</f>
        <v>13.176470588235295</v>
      </c>
      <c r="I47" s="68"/>
      <c r="J47" s="20">
        <f>MOD(J46,360)</f>
        <v>92.235294117647072</v>
      </c>
      <c r="L47" s="20">
        <f>MOD(L46,360)</f>
        <v>8.9411764705882888</v>
      </c>
      <c r="N47" s="20">
        <f>MOD(N46,360)</f>
        <v>129.41176470588289</v>
      </c>
      <c r="AJ47" s="35"/>
      <c r="AP47" s="21"/>
    </row>
    <row r="48" spans="1:42" s="5" customFormat="1">
      <c r="A48" s="16"/>
      <c r="B48" s="13"/>
      <c r="C48" s="25"/>
      <c r="D48" s="29"/>
      <c r="E48" s="29"/>
      <c r="F48" s="29"/>
      <c r="G48" s="22"/>
      <c r="I48" s="25"/>
      <c r="P48" s="9"/>
      <c r="Q48" s="9"/>
      <c r="R48" s="9"/>
      <c r="AJ48" s="31"/>
      <c r="AP48" s="23"/>
    </row>
    <row r="49" spans="1:45" s="16" customFormat="1">
      <c r="A49" s="44" t="s">
        <v>102</v>
      </c>
      <c r="C49" s="26" t="s">
        <v>97</v>
      </c>
      <c r="D49" s="55">
        <f>V50/24</f>
        <v>365.2411511479591</v>
      </c>
      <c r="E49" s="55" t="s">
        <v>172</v>
      </c>
      <c r="F49" s="55"/>
      <c r="G49" s="29" t="s">
        <v>176</v>
      </c>
      <c r="H49" s="16">
        <v>24</v>
      </c>
      <c r="I49" s="26" t="s">
        <v>180</v>
      </c>
      <c r="J49" s="16">
        <v>51</v>
      </c>
      <c r="K49" s="16" t="s">
        <v>181</v>
      </c>
      <c r="L49" s="16">
        <v>7</v>
      </c>
      <c r="M49" s="16" t="s">
        <v>180</v>
      </c>
      <c r="N49" s="16">
        <v>90</v>
      </c>
      <c r="O49" s="16" t="s">
        <v>181</v>
      </c>
      <c r="P49" s="16">
        <v>56</v>
      </c>
      <c r="Q49" s="16" t="s">
        <v>180</v>
      </c>
      <c r="R49" s="16">
        <v>53</v>
      </c>
      <c r="S49" s="16" t="s">
        <v>181</v>
      </c>
      <c r="T49" s="16">
        <v>8</v>
      </c>
      <c r="U49" s="16" t="s">
        <v>180</v>
      </c>
      <c r="V49" s="16">
        <v>113</v>
      </c>
      <c r="AJ49" s="37" t="s">
        <v>101</v>
      </c>
      <c r="AP49" s="29"/>
    </row>
    <row r="50" spans="1:45" s="20" customFormat="1">
      <c r="C50" s="25"/>
      <c r="D50" s="23">
        <v>365.24219878999997</v>
      </c>
      <c r="E50" s="20" t="s">
        <v>172</v>
      </c>
      <c r="G50" s="17" t="s">
        <v>119</v>
      </c>
      <c r="H50" s="19">
        <v>24</v>
      </c>
      <c r="I50" s="69"/>
      <c r="J50" s="20">
        <f>H50*J49/H49</f>
        <v>51</v>
      </c>
      <c r="L50" s="7"/>
      <c r="M50" s="7"/>
      <c r="N50" s="20">
        <f>J50*N49/L49</f>
        <v>655.71428571428567</v>
      </c>
      <c r="R50" s="20">
        <f>N50*R49/P49</f>
        <v>620.58673469387747</v>
      </c>
      <c r="V50" s="20">
        <f>R50*V49/T49</f>
        <v>8765.7876275510189</v>
      </c>
      <c r="AJ50" s="35"/>
      <c r="AP50" s="21"/>
    </row>
    <row r="51" spans="1:45" s="20" customFormat="1">
      <c r="B51" s="7"/>
      <c r="C51" s="7"/>
      <c r="D51" s="21">
        <f>D49-D50</f>
        <v>-1.0476420408735976E-3</v>
      </c>
      <c r="E51" s="21"/>
      <c r="F51" s="21"/>
      <c r="G51" s="28" t="s">
        <v>167</v>
      </c>
      <c r="H51" s="20">
        <f>360/D49</f>
        <v>0.98565016255291582</v>
      </c>
      <c r="I51" s="68"/>
      <c r="J51" s="20">
        <f>H51*7</f>
        <v>6.8995511378704109</v>
      </c>
      <c r="L51" s="7">
        <f>H51*28</f>
        <v>27.598204551481643</v>
      </c>
      <c r="M51" s="7"/>
      <c r="N51" s="7">
        <f>H51*365</f>
        <v>359.76230933181427</v>
      </c>
      <c r="AJ51" s="35"/>
      <c r="AP51" s="21"/>
    </row>
    <row r="52" spans="1:45" s="20" customFormat="1">
      <c r="B52" s="7"/>
      <c r="C52" s="7"/>
      <c r="D52" s="21">
        <f>D51/D50</f>
        <v>-2.8683488500077475E-6</v>
      </c>
      <c r="E52" s="21"/>
      <c r="F52" s="21"/>
      <c r="G52" s="28" t="s">
        <v>168</v>
      </c>
      <c r="H52" s="20">
        <f>MOD(H51,360)</f>
        <v>0.98565016255291582</v>
      </c>
      <c r="I52" s="68"/>
      <c r="J52" s="20">
        <f>MOD(J51,360)</f>
        <v>6.8995511378704109</v>
      </c>
      <c r="L52" s="20">
        <f>MOD(L51,360)</f>
        <v>27.598204551481643</v>
      </c>
      <c r="N52" s="20">
        <f>MOD(N51,360)</f>
        <v>359.76230933181427</v>
      </c>
      <c r="AJ52" s="35"/>
      <c r="AP52" s="21"/>
    </row>
    <row r="53" spans="1:45">
      <c r="A53" s="11"/>
      <c r="B53" s="13"/>
      <c r="L53" s="13"/>
      <c r="M53" s="13"/>
      <c r="N53" s="6"/>
      <c r="AS53" s="4"/>
    </row>
    <row r="54" spans="1:45" s="15" customFormat="1">
      <c r="A54" s="16" t="s">
        <v>85</v>
      </c>
      <c r="B54" s="16"/>
      <c r="C54" s="26" t="s">
        <v>105</v>
      </c>
      <c r="D54" s="21">
        <f>N55/24</f>
        <v>27.321428571428569</v>
      </c>
      <c r="E54" s="21" t="s">
        <v>172</v>
      </c>
      <c r="F54" s="21"/>
      <c r="G54" s="15" t="s">
        <v>176</v>
      </c>
      <c r="H54" s="15">
        <v>24</v>
      </c>
      <c r="I54" s="25" t="s">
        <v>180</v>
      </c>
      <c r="J54" s="15">
        <v>51</v>
      </c>
      <c r="K54" s="15" t="s">
        <v>181</v>
      </c>
      <c r="L54" s="15">
        <v>7</v>
      </c>
      <c r="M54" s="15" t="s">
        <v>180</v>
      </c>
      <c r="N54" s="15">
        <v>90</v>
      </c>
      <c r="O54" s="16"/>
      <c r="S54" s="16"/>
      <c r="AJ54" s="33"/>
      <c r="AP54" s="23"/>
    </row>
    <row r="55" spans="1:45" s="20" customFormat="1">
      <c r="C55" s="25"/>
      <c r="D55" s="23">
        <v>27.321662</v>
      </c>
      <c r="E55" s="20" t="s">
        <v>172</v>
      </c>
      <c r="G55" s="17" t="s">
        <v>119</v>
      </c>
      <c r="H55" s="19">
        <v>24</v>
      </c>
      <c r="I55" s="69"/>
      <c r="J55" s="20">
        <f>H55*J54/H54</f>
        <v>51</v>
      </c>
      <c r="L55" s="7"/>
      <c r="M55" s="7"/>
      <c r="N55" s="20">
        <f>J55*N54/L54</f>
        <v>655.71428571428567</v>
      </c>
      <c r="AJ55" s="35"/>
      <c r="AP55" s="21"/>
    </row>
    <row r="56" spans="1:45" s="20" customFormat="1">
      <c r="B56" s="7"/>
      <c r="C56" s="7"/>
      <c r="D56" s="21">
        <f>D54-D55</f>
        <v>-2.33428571430494E-4</v>
      </c>
      <c r="E56" s="21"/>
      <c r="F56" s="21"/>
      <c r="G56" s="28" t="s">
        <v>167</v>
      </c>
      <c r="H56" s="20">
        <f>360/D54</f>
        <v>13.176470588235295</v>
      </c>
      <c r="I56" s="68"/>
      <c r="J56" s="20">
        <f>H56*7</f>
        <v>92.235294117647072</v>
      </c>
      <c r="L56" s="7">
        <f>H56*28</f>
        <v>368.94117647058829</v>
      </c>
      <c r="M56" s="7"/>
      <c r="N56" s="7">
        <f>H56*365</f>
        <v>4809.4117647058829</v>
      </c>
      <c r="AJ56" s="35"/>
      <c r="AP56" s="21"/>
    </row>
    <row r="57" spans="1:45" s="20" customFormat="1">
      <c r="B57" s="7"/>
      <c r="C57" s="7"/>
      <c r="D57" s="21">
        <f>D56/D55</f>
        <v>-8.5437178540051489E-6</v>
      </c>
      <c r="E57" s="21"/>
      <c r="F57" s="21"/>
      <c r="G57" s="28" t="s">
        <v>168</v>
      </c>
      <c r="H57" s="20">
        <f>MOD(H56,360)</f>
        <v>13.176470588235295</v>
      </c>
      <c r="I57" s="68"/>
      <c r="J57" s="20">
        <f>MOD(J56,360)</f>
        <v>92.235294117647072</v>
      </c>
      <c r="L57" s="20">
        <f>MOD(L56,360)</f>
        <v>8.9411764705882888</v>
      </c>
      <c r="N57" s="20">
        <f>MOD(N56,360)</f>
        <v>129.41176470588289</v>
      </c>
      <c r="AJ57" s="35"/>
      <c r="AP57" s="21"/>
    </row>
    <row r="58" spans="1:45">
      <c r="A58" s="11"/>
      <c r="B58" s="13"/>
      <c r="L58" s="13"/>
      <c r="M58" s="13"/>
      <c r="N58" s="6"/>
      <c r="AS58" s="4"/>
    </row>
    <row r="59" spans="1:45" s="15" customFormat="1">
      <c r="A59" s="16" t="s">
        <v>85</v>
      </c>
      <c r="B59" s="16"/>
      <c r="C59" s="26" t="s">
        <v>108</v>
      </c>
      <c r="D59" s="21">
        <f>AD60/24</f>
        <v>6939.5818718112232</v>
      </c>
      <c r="E59" s="21" t="s">
        <v>172</v>
      </c>
      <c r="F59" s="21"/>
      <c r="G59" s="15" t="s">
        <v>176</v>
      </c>
      <c r="H59" s="15">
        <v>24</v>
      </c>
      <c r="I59" s="25" t="s">
        <v>180</v>
      </c>
      <c r="J59" s="15">
        <v>51</v>
      </c>
      <c r="K59" s="15" t="s">
        <v>181</v>
      </c>
      <c r="L59" s="15">
        <v>7</v>
      </c>
      <c r="M59" s="15" t="s">
        <v>180</v>
      </c>
      <c r="N59" s="15">
        <v>90</v>
      </c>
      <c r="O59" s="16" t="s">
        <v>181</v>
      </c>
      <c r="P59" s="15">
        <v>56</v>
      </c>
      <c r="Q59" s="15" t="s">
        <v>180</v>
      </c>
      <c r="R59" s="15">
        <v>53</v>
      </c>
      <c r="S59" s="16" t="s">
        <v>181</v>
      </c>
      <c r="T59" s="15">
        <v>8</v>
      </c>
      <c r="U59" s="15" t="s">
        <v>180</v>
      </c>
      <c r="V59" s="15">
        <v>113</v>
      </c>
      <c r="W59" s="16" t="s">
        <v>181</v>
      </c>
      <c r="X59" s="15">
        <v>45</v>
      </c>
      <c r="Y59" s="15" t="s">
        <v>180</v>
      </c>
      <c r="Z59" s="15">
        <v>45</v>
      </c>
      <c r="AA59" s="16" t="s">
        <v>181</v>
      </c>
      <c r="AB59" s="15">
        <v>5</v>
      </c>
      <c r="AD59" s="15">
        <v>95</v>
      </c>
      <c r="AE59" s="16"/>
      <c r="AJ59" s="33"/>
      <c r="AP59" s="23"/>
    </row>
    <row r="60" spans="1:45" s="20" customFormat="1">
      <c r="C60" s="25"/>
      <c r="D60" s="23">
        <v>6798</v>
      </c>
      <c r="E60" s="20" t="s">
        <v>172</v>
      </c>
      <c r="G60" s="17" t="s">
        <v>119</v>
      </c>
      <c r="H60" s="19">
        <v>24</v>
      </c>
      <c r="I60" s="69"/>
      <c r="J60" s="20">
        <f>H60*J59/H59</f>
        <v>51</v>
      </c>
      <c r="L60" s="7"/>
      <c r="M60" s="7"/>
      <c r="N60" s="20">
        <f>J60*N59/L59</f>
        <v>655.71428571428567</v>
      </c>
      <c r="R60" s="20">
        <f>N60*R59/P59</f>
        <v>620.58673469387747</v>
      </c>
      <c r="V60" s="20">
        <f>R60*V59/T59</f>
        <v>8765.7876275510189</v>
      </c>
      <c r="Z60" s="20">
        <f>V60*Z59/X59</f>
        <v>8765.7876275510189</v>
      </c>
      <c r="AD60" s="20">
        <f>Z60*AD59/AB59</f>
        <v>166549.96492346935</v>
      </c>
      <c r="AJ60" s="35"/>
      <c r="AP60" s="21"/>
    </row>
    <row r="61" spans="1:45" s="20" customFormat="1">
      <c r="B61" s="7"/>
      <c r="C61" s="7"/>
      <c r="D61" s="21">
        <f>D59-D60</f>
        <v>141.58187181122321</v>
      </c>
      <c r="E61" s="21"/>
      <c r="F61" s="21"/>
      <c r="G61" s="28" t="s">
        <v>167</v>
      </c>
      <c r="H61" s="20">
        <f>360/D59</f>
        <v>5.1876324344890305E-2</v>
      </c>
      <c r="I61" s="68"/>
      <c r="J61" s="20">
        <f>H61*7</f>
        <v>0.36313427041423213</v>
      </c>
      <c r="L61" s="7">
        <f>H61*28</f>
        <v>1.4525370816569285</v>
      </c>
      <c r="M61" s="7"/>
      <c r="N61" s="7">
        <f>H61*365</f>
        <v>18.934858385884962</v>
      </c>
      <c r="AJ61" s="35"/>
      <c r="AP61" s="21"/>
    </row>
    <row r="62" spans="1:45" s="20" customFormat="1">
      <c r="B62" s="7"/>
      <c r="C62" s="7"/>
      <c r="D62" s="21">
        <f>D61/D60</f>
        <v>2.0826989086675966E-2</v>
      </c>
      <c r="E62" s="21"/>
      <c r="F62" s="21"/>
      <c r="G62" s="28" t="s">
        <v>168</v>
      </c>
      <c r="H62" s="20">
        <f>MOD(H61,360)</f>
        <v>5.1876324344890305E-2</v>
      </c>
      <c r="I62" s="68"/>
      <c r="J62" s="20">
        <f>MOD(J61,360)</f>
        <v>0.36313427041423213</v>
      </c>
      <c r="L62" s="20">
        <f>MOD(L61,360)</f>
        <v>1.4525370816569285</v>
      </c>
      <c r="N62" s="20">
        <f>MOD(N61,360)</f>
        <v>18.934858385884962</v>
      </c>
      <c r="AJ62" s="35"/>
      <c r="AP62" s="21"/>
    </row>
    <row r="64" spans="1:45" s="16" customFormat="1">
      <c r="A64" s="44" t="s">
        <v>96</v>
      </c>
      <c r="C64" s="26" t="s">
        <v>152</v>
      </c>
      <c r="D64" s="21">
        <f>J65</f>
        <v>24</v>
      </c>
      <c r="E64" s="55" t="s">
        <v>171</v>
      </c>
      <c r="F64" s="55"/>
      <c r="G64" s="16" t="s">
        <v>176</v>
      </c>
      <c r="H64" s="16">
        <v>15</v>
      </c>
      <c r="I64" s="26" t="s">
        <v>180</v>
      </c>
      <c r="J64" s="16">
        <v>360</v>
      </c>
      <c r="AJ64" s="37"/>
      <c r="AP64" s="29"/>
    </row>
    <row r="65" spans="1:45" s="18" customFormat="1">
      <c r="B65" s="17"/>
      <c r="C65" s="26"/>
      <c r="D65" s="23">
        <v>24</v>
      </c>
      <c r="E65" s="23" t="s">
        <v>171</v>
      </c>
      <c r="F65" s="23"/>
      <c r="G65" s="17" t="s">
        <v>119</v>
      </c>
      <c r="H65" s="18">
        <v>1</v>
      </c>
      <c r="I65" s="25"/>
      <c r="J65" s="20">
        <f>H65*J64/H64</f>
        <v>24</v>
      </c>
      <c r="K65" s="20"/>
      <c r="L65" s="17"/>
      <c r="M65" s="17"/>
      <c r="P65" s="17"/>
      <c r="Q65" s="17"/>
      <c r="T65" s="17"/>
      <c r="U65" s="17"/>
      <c r="AJ65" s="34"/>
      <c r="AP65" s="23"/>
    </row>
    <row r="66" spans="1:45" s="20" customFormat="1">
      <c r="B66" s="7"/>
      <c r="C66" s="7"/>
      <c r="D66" s="21">
        <f>D64-D65</f>
        <v>0</v>
      </c>
      <c r="E66" s="21"/>
      <c r="F66" s="21"/>
      <c r="G66" s="28" t="s">
        <v>167</v>
      </c>
      <c r="H66" s="20">
        <f>360/D65</f>
        <v>15</v>
      </c>
      <c r="I66" s="68"/>
      <c r="J66" s="20">
        <f>H66*7</f>
        <v>105</v>
      </c>
      <c r="L66" s="7">
        <f>H66*28</f>
        <v>420</v>
      </c>
      <c r="M66" s="7"/>
      <c r="N66" s="7">
        <f>H66*365</f>
        <v>5475</v>
      </c>
      <c r="AJ66" s="35"/>
      <c r="AP66" s="21"/>
    </row>
    <row r="67" spans="1:45" s="20" customFormat="1">
      <c r="B67" s="7"/>
      <c r="C67" s="7"/>
      <c r="D67" s="21">
        <f>D66/D65</f>
        <v>0</v>
      </c>
      <c r="E67" s="21"/>
      <c r="F67" s="21"/>
      <c r="G67" s="28" t="s">
        <v>168</v>
      </c>
      <c r="H67" s="20">
        <f>MOD(H66,360)</f>
        <v>15</v>
      </c>
      <c r="I67" s="68"/>
      <c r="J67" s="20">
        <f>MOD(J66,360)</f>
        <v>105</v>
      </c>
      <c r="L67" s="20">
        <f>MOD(L66,360)</f>
        <v>60</v>
      </c>
      <c r="N67" s="20">
        <f>MOD(N66,360)</f>
        <v>75</v>
      </c>
      <c r="AJ67" s="35"/>
      <c r="AP67" s="21"/>
    </row>
    <row r="68" spans="1:45">
      <c r="A68" s="5"/>
      <c r="H68" s="13"/>
      <c r="I68" s="25"/>
      <c r="J68" s="13"/>
      <c r="K68" s="13"/>
      <c r="AS68" s="4"/>
    </row>
    <row r="69" spans="1:45" s="15" customFormat="1">
      <c r="A69" s="16" t="s">
        <v>96</v>
      </c>
      <c r="B69" s="16"/>
      <c r="C69" s="26" t="s">
        <v>103</v>
      </c>
      <c r="D69" s="21">
        <f>R70</f>
        <v>24.841163310961971</v>
      </c>
      <c r="E69" s="21" t="s">
        <v>171</v>
      </c>
      <c r="F69" s="21"/>
      <c r="G69" s="16" t="s">
        <v>176</v>
      </c>
      <c r="H69" s="15">
        <v>15</v>
      </c>
      <c r="I69" s="25" t="s">
        <v>180</v>
      </c>
      <c r="J69" s="15">
        <v>360</v>
      </c>
      <c r="K69" s="15" t="s">
        <v>181</v>
      </c>
      <c r="L69" s="15">
        <v>298</v>
      </c>
      <c r="M69" s="15" t="s">
        <v>180</v>
      </c>
      <c r="N69" s="15">
        <v>40</v>
      </c>
      <c r="O69" s="16" t="s">
        <v>181</v>
      </c>
      <c r="P69" s="15">
        <v>45</v>
      </c>
      <c r="Q69" s="15" t="s">
        <v>180</v>
      </c>
      <c r="R69" s="15">
        <v>347</v>
      </c>
      <c r="S69" s="16"/>
      <c r="AJ69" s="35" t="s">
        <v>20</v>
      </c>
      <c r="AP69" s="23"/>
    </row>
    <row r="70" spans="1:45" s="18" customFormat="1">
      <c r="B70" s="17"/>
      <c r="C70" s="26"/>
      <c r="D70" s="23">
        <f>(1 + 1/29.530589)*24</f>
        <v>24.812716603790058</v>
      </c>
      <c r="E70" s="23" t="s">
        <v>171</v>
      </c>
      <c r="F70" s="23"/>
      <c r="G70" s="17" t="s">
        <v>119</v>
      </c>
      <c r="H70" s="18">
        <v>1</v>
      </c>
      <c r="I70" s="25"/>
      <c r="J70" s="20">
        <f>H70*J69/H69</f>
        <v>24</v>
      </c>
      <c r="K70" s="20"/>
      <c r="L70" s="7"/>
      <c r="M70" s="7"/>
      <c r="N70" s="20">
        <f>J70*N69/L69</f>
        <v>3.2214765100671139</v>
      </c>
      <c r="O70" s="20"/>
      <c r="P70" s="20"/>
      <c r="Q70" s="20"/>
      <c r="R70" s="20">
        <f>N70*R69/P69</f>
        <v>24.841163310961971</v>
      </c>
      <c r="T70" s="17"/>
      <c r="U70" s="17"/>
      <c r="AJ70" s="36" t="s">
        <v>23</v>
      </c>
      <c r="AP70" s="23"/>
    </row>
    <row r="71" spans="1:45" s="20" customFormat="1">
      <c r="B71" s="7"/>
      <c r="C71" s="7"/>
      <c r="D71" s="21">
        <f>D69-D70</f>
        <v>2.8446707171912777E-2</v>
      </c>
      <c r="E71" s="21"/>
      <c r="F71" s="21"/>
      <c r="G71" s="28" t="s">
        <v>167</v>
      </c>
      <c r="H71" s="20">
        <f>360/D69</f>
        <v>14.492074927953889</v>
      </c>
      <c r="I71" s="68"/>
      <c r="J71" s="20">
        <f>H71*7</f>
        <v>101.44452449567721</v>
      </c>
      <c r="L71" s="7">
        <f>H71*28</f>
        <v>405.77809798270886</v>
      </c>
      <c r="M71" s="7"/>
      <c r="N71" s="7">
        <f>H71*365</f>
        <v>5289.607348703169</v>
      </c>
      <c r="AJ71" s="35"/>
      <c r="AP71" s="21"/>
    </row>
    <row r="72" spans="1:45" s="20" customFormat="1">
      <c r="B72" s="7"/>
      <c r="C72" s="7"/>
      <c r="D72" s="21">
        <f>D71/D70</f>
        <v>1.1464567796485308E-3</v>
      </c>
      <c r="E72" s="21"/>
      <c r="F72" s="21"/>
      <c r="G72" s="28" t="s">
        <v>168</v>
      </c>
      <c r="H72" s="20">
        <f>MOD(H71,360)</f>
        <v>14.492074927953889</v>
      </c>
      <c r="I72" s="68"/>
      <c r="J72" s="20">
        <f>MOD(J71,360)</f>
        <v>101.44452449567721</v>
      </c>
      <c r="L72" s="20">
        <f>MOD(L71,360)</f>
        <v>45.778097982708857</v>
      </c>
      <c r="N72" s="20">
        <f>MOD(N71,360)</f>
        <v>249.60734870316901</v>
      </c>
      <c r="AJ72" s="35"/>
      <c r="AP72" s="21"/>
    </row>
    <row r="73" spans="1:45">
      <c r="A73" s="5"/>
      <c r="H73" s="13"/>
      <c r="I73" s="25"/>
      <c r="J73" s="13"/>
      <c r="K73" s="13"/>
      <c r="AS73" s="4"/>
    </row>
    <row r="74" spans="1:45" s="15" customFormat="1">
      <c r="A74" s="16" t="s">
        <v>96</v>
      </c>
      <c r="B74" s="16"/>
      <c r="C74" s="26" t="s">
        <v>106</v>
      </c>
      <c r="D74" s="21">
        <f>R75</f>
        <v>23.934470989761092</v>
      </c>
      <c r="E74" s="21" t="s">
        <v>171</v>
      </c>
      <c r="F74" s="21"/>
      <c r="G74" s="15" t="s">
        <v>176</v>
      </c>
      <c r="H74" s="15">
        <v>15</v>
      </c>
      <c r="I74" s="25" t="s">
        <v>180</v>
      </c>
      <c r="J74" s="15">
        <v>360</v>
      </c>
      <c r="K74" s="15" t="s">
        <v>181</v>
      </c>
      <c r="L74" s="15">
        <v>293</v>
      </c>
      <c r="M74" s="15" t="s">
        <v>180</v>
      </c>
      <c r="N74" s="15">
        <v>36</v>
      </c>
      <c r="O74" s="16" t="s">
        <v>181</v>
      </c>
      <c r="P74" s="15">
        <v>60</v>
      </c>
      <c r="Q74" s="15" t="s">
        <v>180</v>
      </c>
      <c r="R74" s="15">
        <v>487</v>
      </c>
      <c r="S74" s="16"/>
      <c r="AJ74" s="33" t="s">
        <v>19</v>
      </c>
      <c r="AP74" s="23"/>
    </row>
    <row r="75" spans="1:45" s="18" customFormat="1">
      <c r="B75" s="17"/>
      <c r="C75" s="26"/>
      <c r="D75" s="21">
        <f>24*365.24219879/(1+365.24219879)</f>
        <v>23.934469593948236</v>
      </c>
      <c r="E75" s="21" t="s">
        <v>171</v>
      </c>
      <c r="F75" s="21"/>
      <c r="G75" s="18" t="s">
        <v>119</v>
      </c>
      <c r="H75" s="18">
        <v>1</v>
      </c>
      <c r="I75" s="25"/>
      <c r="J75" s="20">
        <f>H75*J74/H74</f>
        <v>24</v>
      </c>
      <c r="K75" s="20"/>
      <c r="L75" s="7"/>
      <c r="M75" s="7"/>
      <c r="N75" s="20">
        <f>J75*N74/L74</f>
        <v>2.9488054607508531</v>
      </c>
      <c r="O75" s="20"/>
      <c r="P75" s="20"/>
      <c r="Q75" s="20"/>
      <c r="R75" s="20">
        <f>N75*R74/P74</f>
        <v>23.934470989761092</v>
      </c>
      <c r="T75" s="17"/>
      <c r="U75" s="17"/>
      <c r="AJ75" s="34"/>
      <c r="AP75" s="23"/>
    </row>
    <row r="76" spans="1:45" s="20" customFormat="1">
      <c r="B76" s="7"/>
      <c r="C76" s="7"/>
      <c r="D76" s="21">
        <f>D74-D75</f>
        <v>1.395812855520262E-6</v>
      </c>
      <c r="E76" s="21"/>
      <c r="F76" s="21"/>
      <c r="G76" s="28" t="s">
        <v>167</v>
      </c>
      <c r="H76" s="20">
        <f>360/D75</f>
        <v>15.041068638973515</v>
      </c>
      <c r="I76" s="68"/>
      <c r="J76" s="20">
        <f>H76*7</f>
        <v>105.28748047281461</v>
      </c>
      <c r="L76" s="7">
        <f>H76*28</f>
        <v>421.14992189125843</v>
      </c>
      <c r="M76" s="7"/>
      <c r="N76" s="7">
        <f>H76*365</f>
        <v>5489.9900532253332</v>
      </c>
      <c r="AJ76" s="35"/>
      <c r="AP76" s="21"/>
    </row>
    <row r="77" spans="1:45" s="20" customFormat="1">
      <c r="B77" s="7"/>
      <c r="C77" s="7"/>
      <c r="D77" s="21">
        <f>D76/D75</f>
        <v>5.8318102686227454E-8</v>
      </c>
      <c r="E77" s="21"/>
      <c r="F77" s="21"/>
      <c r="G77" s="28" t="s">
        <v>168</v>
      </c>
      <c r="H77" s="20">
        <f>MOD(H76,360)</f>
        <v>15.041068638973515</v>
      </c>
      <c r="I77" s="68"/>
      <c r="J77" s="20">
        <f>MOD(J76,360)</f>
        <v>105.28748047281461</v>
      </c>
      <c r="L77" s="20">
        <f>MOD(L76,360)</f>
        <v>61.14992189125843</v>
      </c>
      <c r="N77" s="20">
        <f>MOD(N76,360)</f>
        <v>89.990053225333213</v>
      </c>
      <c r="AJ77" s="35"/>
      <c r="AP77" s="21"/>
    </row>
    <row r="79" spans="1:45" s="16" customFormat="1">
      <c r="A79" s="44" t="s">
        <v>153</v>
      </c>
      <c r="C79" s="26" t="s">
        <v>152</v>
      </c>
      <c r="D79" s="55">
        <f>J80</f>
        <v>12</v>
      </c>
      <c r="E79" s="55" t="s">
        <v>171</v>
      </c>
      <c r="F79" s="55"/>
      <c r="G79" s="16" t="s">
        <v>176</v>
      </c>
      <c r="H79" s="16">
        <v>6</v>
      </c>
      <c r="I79" s="26" t="s">
        <v>180</v>
      </c>
      <c r="J79" s="16">
        <v>72</v>
      </c>
      <c r="AJ79" s="37"/>
      <c r="AP79" s="29"/>
    </row>
    <row r="80" spans="1:45" s="18" customFormat="1">
      <c r="B80" s="17"/>
      <c r="C80" s="26"/>
      <c r="D80" s="23">
        <v>12</v>
      </c>
      <c r="E80" s="23" t="s">
        <v>171</v>
      </c>
      <c r="F80" s="23"/>
      <c r="G80" s="18" t="s">
        <v>119</v>
      </c>
      <c r="H80" s="18">
        <v>1</v>
      </c>
      <c r="I80" s="25"/>
      <c r="J80" s="20">
        <f>H80*J79/H79</f>
        <v>12</v>
      </c>
      <c r="K80" s="20"/>
      <c r="L80" s="17"/>
      <c r="M80" s="17"/>
      <c r="N80" s="17"/>
      <c r="P80" s="17"/>
      <c r="Q80" s="17"/>
      <c r="T80" s="17"/>
      <c r="U80" s="17"/>
      <c r="AJ80" s="34"/>
      <c r="AP80" s="23"/>
    </row>
    <row r="81" spans="1:45" s="20" customFormat="1">
      <c r="B81" s="7"/>
      <c r="C81" s="7"/>
      <c r="D81" s="21">
        <f>D79-D80</f>
        <v>0</v>
      </c>
      <c r="E81" s="21"/>
      <c r="F81" s="21"/>
      <c r="G81" s="28" t="s">
        <v>167</v>
      </c>
      <c r="H81" s="20">
        <f>360/D80</f>
        <v>30</v>
      </c>
      <c r="I81" s="68"/>
      <c r="J81" s="20">
        <f>H81*7</f>
        <v>210</v>
      </c>
      <c r="L81" s="7">
        <f>H81*28</f>
        <v>840</v>
      </c>
      <c r="M81" s="7"/>
      <c r="N81" s="7">
        <f>H81*365</f>
        <v>10950</v>
      </c>
      <c r="AJ81" s="35"/>
      <c r="AP81" s="21"/>
    </row>
    <row r="82" spans="1:45" s="20" customFormat="1">
      <c r="B82" s="7"/>
      <c r="C82" s="7"/>
      <c r="D82" s="21">
        <f>D81/D80</f>
        <v>0</v>
      </c>
      <c r="E82" s="21"/>
      <c r="F82" s="21"/>
      <c r="G82" s="28" t="s">
        <v>168</v>
      </c>
      <c r="H82" s="20">
        <f>MOD(H81,360)</f>
        <v>30</v>
      </c>
      <c r="I82" s="68"/>
      <c r="J82" s="20">
        <f>MOD(J81,360)</f>
        <v>210</v>
      </c>
      <c r="L82" s="20">
        <f>MOD(L81,360)</f>
        <v>120</v>
      </c>
      <c r="N82" s="20">
        <f>MOD(N81,360)</f>
        <v>150</v>
      </c>
      <c r="AJ82" s="35"/>
      <c r="AP82" s="21"/>
    </row>
    <row r="84" spans="1:45" s="15" customFormat="1">
      <c r="A84" s="44" t="s">
        <v>18</v>
      </c>
      <c r="B84" s="16"/>
      <c r="C84" s="26" t="s">
        <v>97</v>
      </c>
      <c r="D84" s="21">
        <f>V85/24</f>
        <v>365</v>
      </c>
      <c r="E84" s="21" t="s">
        <v>172</v>
      </c>
      <c r="F84" s="21"/>
      <c r="G84" s="15" t="s">
        <v>176</v>
      </c>
      <c r="H84" s="15">
        <v>12</v>
      </c>
      <c r="I84" s="25" t="s">
        <v>180</v>
      </c>
      <c r="J84" s="15">
        <v>288</v>
      </c>
      <c r="K84" s="15" t="s">
        <v>181</v>
      </c>
      <c r="L84" s="15">
        <v>12</v>
      </c>
      <c r="M84" s="15" t="s">
        <v>180</v>
      </c>
      <c r="N84" s="15">
        <v>84</v>
      </c>
      <c r="O84" s="16" t="s">
        <v>181</v>
      </c>
      <c r="P84" s="15">
        <v>6</v>
      </c>
      <c r="Q84" s="15" t="s">
        <v>180</v>
      </c>
      <c r="R84" s="15">
        <v>30</v>
      </c>
      <c r="S84" s="16" t="s">
        <v>181</v>
      </c>
      <c r="T84" s="15">
        <v>7</v>
      </c>
      <c r="U84" s="15" t="s">
        <v>180</v>
      </c>
      <c r="V84" s="15">
        <v>73</v>
      </c>
      <c r="AJ84" s="33"/>
      <c r="AP84" s="23"/>
    </row>
    <row r="85" spans="1:45" s="18" customFormat="1">
      <c r="B85" s="17"/>
      <c r="C85" s="25"/>
      <c r="D85" s="23">
        <v>365.24219878999997</v>
      </c>
      <c r="E85" s="23" t="s">
        <v>172</v>
      </c>
      <c r="F85" s="23"/>
      <c r="G85" s="18" t="s">
        <v>119</v>
      </c>
      <c r="H85" s="18">
        <v>1</v>
      </c>
      <c r="I85" s="25"/>
      <c r="J85" s="20">
        <f>H85*J84/H84</f>
        <v>24</v>
      </c>
      <c r="K85" s="20"/>
      <c r="N85" s="20">
        <f>J85*N84/L84</f>
        <v>168</v>
      </c>
      <c r="R85" s="20">
        <f>N85*R84/P84</f>
        <v>840</v>
      </c>
      <c r="V85" s="20">
        <f>R85*V84/T84</f>
        <v>8760</v>
      </c>
      <c r="AJ85" s="34"/>
      <c r="AP85" s="23"/>
    </row>
    <row r="86" spans="1:45" s="20" customFormat="1">
      <c r="A86" s="28"/>
      <c r="B86" s="7"/>
      <c r="C86" s="7"/>
      <c r="D86" s="21">
        <f>D84-D85</f>
        <v>-0.24219878999997491</v>
      </c>
      <c r="E86" s="21"/>
      <c r="F86" s="21"/>
      <c r="G86" s="7" t="s">
        <v>167</v>
      </c>
      <c r="H86" s="20">
        <f>360/D85</f>
        <v>0.98564733536440563</v>
      </c>
      <c r="I86" s="68"/>
      <c r="J86" s="20">
        <f>H86*7</f>
        <v>6.8995313475508393</v>
      </c>
      <c r="L86" s="7">
        <f>H86*28</f>
        <v>27.598125390203357</v>
      </c>
      <c r="M86" s="7"/>
      <c r="N86" s="7">
        <f>H86*365</f>
        <v>359.76127740800803</v>
      </c>
      <c r="AJ86" s="35"/>
      <c r="AP86" s="21"/>
    </row>
    <row r="87" spans="1:45" s="20" customFormat="1">
      <c r="A87" s="28"/>
      <c r="B87" s="7"/>
      <c r="C87" s="7"/>
      <c r="D87" s="21">
        <f>D86/D85</f>
        <v>-6.6311831108877364E-4</v>
      </c>
      <c r="E87" s="21"/>
      <c r="F87" s="21"/>
      <c r="G87" s="7" t="s">
        <v>168</v>
      </c>
      <c r="H87" s="20">
        <f>MOD(H86,360)</f>
        <v>0.98564733536440563</v>
      </c>
      <c r="I87" s="68"/>
      <c r="J87" s="20">
        <f>MOD(J86,360)</f>
        <v>6.8995313475508393</v>
      </c>
      <c r="L87" s="20">
        <f>MOD(L86,360)</f>
        <v>27.598125390203357</v>
      </c>
      <c r="N87" s="20">
        <f>MOD(N86,360)</f>
        <v>359.76127740800803</v>
      </c>
      <c r="AJ87" s="35"/>
      <c r="AP87" s="21"/>
    </row>
    <row r="88" spans="1:45">
      <c r="A88" s="7"/>
      <c r="H88" s="13"/>
      <c r="I88" s="25"/>
      <c r="J88" s="13"/>
      <c r="K88" s="13"/>
      <c r="AS88" s="4"/>
    </row>
    <row r="89" spans="1:45" s="15" customFormat="1">
      <c r="A89" s="16" t="s">
        <v>18</v>
      </c>
      <c r="B89" s="16"/>
      <c r="C89" s="26" t="s">
        <v>105</v>
      </c>
      <c r="D89" s="21">
        <f>V90/24</f>
        <v>27.333333333333332</v>
      </c>
      <c r="E89" s="21" t="s">
        <v>172</v>
      </c>
      <c r="F89" s="21"/>
      <c r="G89" s="15" t="s">
        <v>176</v>
      </c>
      <c r="H89" s="15">
        <v>12</v>
      </c>
      <c r="I89" s="25" t="s">
        <v>180</v>
      </c>
      <c r="J89" s="15">
        <v>288</v>
      </c>
      <c r="K89" s="15" t="s">
        <v>181</v>
      </c>
      <c r="L89" s="15">
        <v>12</v>
      </c>
      <c r="M89" s="15" t="s">
        <v>180</v>
      </c>
      <c r="N89" s="15">
        <v>84</v>
      </c>
      <c r="O89" s="16" t="s">
        <v>181</v>
      </c>
      <c r="P89" s="15">
        <v>21</v>
      </c>
      <c r="Q89" s="15" t="s">
        <v>180</v>
      </c>
      <c r="R89" s="15">
        <v>10</v>
      </c>
      <c r="S89" s="16" t="s">
        <v>181</v>
      </c>
      <c r="T89" s="15">
        <v>10</v>
      </c>
      <c r="U89" s="15" t="s">
        <v>180</v>
      </c>
      <c r="V89" s="15">
        <v>82</v>
      </c>
      <c r="AJ89" s="33"/>
      <c r="AP89" s="23"/>
    </row>
    <row r="90" spans="1:45" s="18" customFormat="1">
      <c r="B90" s="17"/>
      <c r="C90" s="26"/>
      <c r="D90" s="23">
        <v>27.321662</v>
      </c>
      <c r="E90" s="23" t="s">
        <v>172</v>
      </c>
      <c r="F90" s="23"/>
      <c r="G90" s="18" t="s">
        <v>119</v>
      </c>
      <c r="H90" s="18">
        <v>1</v>
      </c>
      <c r="I90" s="25"/>
      <c r="J90" s="20">
        <f>H90*J89/H89</f>
        <v>24</v>
      </c>
      <c r="K90" s="20"/>
      <c r="N90" s="20">
        <f>J90*N89/L89</f>
        <v>168</v>
      </c>
      <c r="R90" s="20">
        <f>N90*R89/P89</f>
        <v>80</v>
      </c>
      <c r="V90" s="20">
        <f>R90*V89/T89</f>
        <v>656</v>
      </c>
      <c r="AJ90" s="34"/>
      <c r="AP90" s="23"/>
    </row>
    <row r="91" spans="1:45" s="20" customFormat="1">
      <c r="A91" s="28"/>
      <c r="B91" s="7"/>
      <c r="C91" s="7"/>
      <c r="D91" s="21">
        <f>D89-D90</f>
        <v>1.1671333333332257E-2</v>
      </c>
      <c r="E91" s="21"/>
      <c r="F91" s="21"/>
      <c r="G91" s="7" t="s">
        <v>167</v>
      </c>
      <c r="H91" s="20">
        <f>360/D90</f>
        <v>13.176358012188278</v>
      </c>
      <c r="I91" s="68"/>
      <c r="J91" s="20">
        <f>H91*7</f>
        <v>92.234506085317946</v>
      </c>
      <c r="L91" s="7">
        <f>H91*28</f>
        <v>368.93802434127178</v>
      </c>
      <c r="M91" s="7"/>
      <c r="N91" s="7">
        <f>H91*365</f>
        <v>4809.3706744487217</v>
      </c>
      <c r="AJ91" s="35"/>
      <c r="AP91" s="21"/>
    </row>
    <row r="92" spans="1:45" s="20" customFormat="1">
      <c r="A92" s="28"/>
      <c r="B92" s="7"/>
      <c r="C92" s="7"/>
      <c r="D92" s="21">
        <f>D91/D90</f>
        <v>4.2718240688770166E-4</v>
      </c>
      <c r="E92" s="21"/>
      <c r="F92" s="21"/>
      <c r="G92" s="7" t="s">
        <v>168</v>
      </c>
      <c r="H92" s="20">
        <f>MOD(H91,360)</f>
        <v>13.176358012188278</v>
      </c>
      <c r="I92" s="68"/>
      <c r="J92" s="20">
        <f>MOD(J91,360)</f>
        <v>92.234506085317946</v>
      </c>
      <c r="L92" s="20">
        <f>MOD(L91,360)</f>
        <v>8.9380243412717846</v>
      </c>
      <c r="N92" s="20">
        <f>MOD(N91,360)</f>
        <v>129.37067444872173</v>
      </c>
      <c r="AJ92" s="35"/>
      <c r="AP92" s="21"/>
    </row>
    <row r="93" spans="1:45" s="20" customFormat="1">
      <c r="A93" s="28"/>
      <c r="B93" s="7"/>
      <c r="C93" s="7"/>
      <c r="D93" s="21"/>
      <c r="E93" s="21"/>
      <c r="F93" s="21"/>
      <c r="I93" s="68"/>
      <c r="AJ93" s="35"/>
      <c r="AP93" s="21"/>
    </row>
    <row r="94" spans="1:45" s="16" customFormat="1">
      <c r="A94" s="65" t="s">
        <v>164</v>
      </c>
      <c r="C94" s="26" t="s">
        <v>152</v>
      </c>
      <c r="D94" s="55">
        <f>N95</f>
        <v>24</v>
      </c>
      <c r="E94" s="55" t="s">
        <v>171</v>
      </c>
      <c r="F94" s="55"/>
      <c r="G94" s="16" t="s">
        <v>176</v>
      </c>
      <c r="H94" s="16">
        <v>10</v>
      </c>
      <c r="I94" s="26" t="s">
        <v>180</v>
      </c>
      <c r="J94" s="16">
        <v>80</v>
      </c>
      <c r="K94" s="16" t="s">
        <v>181</v>
      </c>
      <c r="L94" s="16">
        <v>40</v>
      </c>
      <c r="M94" s="16" t="s">
        <v>180</v>
      </c>
      <c r="N94" s="16">
        <v>120</v>
      </c>
      <c r="AJ94" s="37" t="s">
        <v>185</v>
      </c>
      <c r="AP94" s="29"/>
    </row>
    <row r="95" spans="1:45" s="18" customFormat="1">
      <c r="B95" s="17"/>
      <c r="C95" s="26"/>
      <c r="D95" s="23">
        <v>24</v>
      </c>
      <c r="E95" s="23" t="s">
        <v>171</v>
      </c>
      <c r="F95" s="23"/>
      <c r="G95" s="18" t="s">
        <v>119</v>
      </c>
      <c r="H95" s="18">
        <v>1</v>
      </c>
      <c r="I95" s="25"/>
      <c r="J95" s="20">
        <f>H95*J94/H94</f>
        <v>8</v>
      </c>
      <c r="K95" s="20"/>
      <c r="L95" s="17"/>
      <c r="M95" s="17"/>
      <c r="N95" s="20">
        <f>J95*N94/L94</f>
        <v>24</v>
      </c>
      <c r="P95" s="17"/>
      <c r="Q95" s="17"/>
      <c r="T95" s="17"/>
      <c r="U95" s="17"/>
      <c r="AJ95" s="34"/>
      <c r="AP95" s="23"/>
    </row>
    <row r="96" spans="1:45" s="20" customFormat="1">
      <c r="B96" s="7"/>
      <c r="C96" s="7"/>
      <c r="D96" s="21">
        <f>D94-D95</f>
        <v>0</v>
      </c>
      <c r="E96" s="21"/>
      <c r="F96" s="21"/>
      <c r="G96" s="28" t="s">
        <v>167</v>
      </c>
      <c r="H96" s="20">
        <f>360/N95*24</f>
        <v>360</v>
      </c>
      <c r="I96" s="68"/>
      <c r="J96" s="20">
        <f>H96*7</f>
        <v>2520</v>
      </c>
      <c r="L96" s="7">
        <f>H96*28</f>
        <v>10080</v>
      </c>
      <c r="M96" s="7"/>
      <c r="N96" s="7">
        <f>H96*365</f>
        <v>131400</v>
      </c>
      <c r="AJ96" s="35"/>
      <c r="AP96" s="21"/>
    </row>
    <row r="97" spans="1:42" s="20" customFormat="1">
      <c r="B97" s="7"/>
      <c r="C97" s="7"/>
      <c r="D97" s="21">
        <f>D96/D95</f>
        <v>0</v>
      </c>
      <c r="E97" s="21"/>
      <c r="F97" s="21"/>
      <c r="G97" s="28" t="s">
        <v>168</v>
      </c>
      <c r="H97" s="20">
        <f>MOD(H96,360)</f>
        <v>0</v>
      </c>
      <c r="I97" s="68"/>
      <c r="J97" s="20">
        <f>MOD(J96,360)</f>
        <v>0</v>
      </c>
      <c r="L97" s="20">
        <f>MOD(L96,360)</f>
        <v>0</v>
      </c>
      <c r="N97" s="20">
        <f>MOD(N96,360)</f>
        <v>0</v>
      </c>
      <c r="AJ97" s="35"/>
      <c r="AP97" s="21"/>
    </row>
    <row r="98" spans="1:42" s="20" customFormat="1">
      <c r="A98" s="28"/>
      <c r="B98" s="7"/>
      <c r="C98" s="7"/>
      <c r="D98" s="21"/>
      <c r="E98" s="21"/>
      <c r="F98" s="21"/>
      <c r="I98" s="68"/>
      <c r="AJ98" s="35"/>
      <c r="AP98" s="21"/>
    </row>
    <row r="99" spans="1:42" s="15" customFormat="1">
      <c r="A99" s="16" t="s">
        <v>164</v>
      </c>
      <c r="B99" s="16"/>
      <c r="C99" s="26" t="s">
        <v>103</v>
      </c>
      <c r="D99" s="21">
        <f>N100</f>
        <v>24.842105263157894</v>
      </c>
      <c r="E99" s="21" t="s">
        <v>171</v>
      </c>
      <c r="F99" s="21"/>
      <c r="G99" s="15" t="s">
        <v>176</v>
      </c>
      <c r="H99" s="15">
        <v>10</v>
      </c>
      <c r="I99" s="25" t="s">
        <v>180</v>
      </c>
      <c r="J99" s="15">
        <v>80</v>
      </c>
      <c r="K99" s="16" t="s">
        <v>181</v>
      </c>
      <c r="L99" s="15">
        <v>38</v>
      </c>
      <c r="M99" s="15" t="s">
        <v>180</v>
      </c>
      <c r="N99" s="15">
        <v>118</v>
      </c>
      <c r="O99" s="16"/>
      <c r="S99" s="16"/>
      <c r="AD99" s="67"/>
      <c r="AJ99" s="35" t="s">
        <v>20</v>
      </c>
      <c r="AP99" s="23"/>
    </row>
    <row r="100" spans="1:42" s="18" customFormat="1">
      <c r="B100" s="17"/>
      <c r="C100" s="26"/>
      <c r="D100" s="23">
        <f>(1 + 1/29.530589)*24</f>
        <v>24.812716603790058</v>
      </c>
      <c r="E100" s="23" t="s">
        <v>171</v>
      </c>
      <c r="F100" s="23"/>
      <c r="G100" s="18" t="s">
        <v>119</v>
      </c>
      <c r="H100" s="18">
        <v>1</v>
      </c>
      <c r="I100" s="25"/>
      <c r="J100" s="20">
        <f>H100*J99/H99</f>
        <v>8</v>
      </c>
      <c r="K100" s="20"/>
      <c r="N100" s="20">
        <f>J100*N99/L99</f>
        <v>24.842105263157894</v>
      </c>
      <c r="R100" s="17"/>
      <c r="T100" s="17"/>
      <c r="U100" s="17"/>
      <c r="AJ100" s="36" t="s">
        <v>23</v>
      </c>
      <c r="AP100" s="23"/>
    </row>
    <row r="101" spans="1:42" s="20" customFormat="1">
      <c r="B101" s="7"/>
      <c r="C101" s="7"/>
      <c r="D101" s="21">
        <f>D99-D100</f>
        <v>2.9388659367835857E-2</v>
      </c>
      <c r="E101" s="21"/>
      <c r="F101" s="21"/>
      <c r="G101" s="28" t="s">
        <v>167</v>
      </c>
      <c r="H101" s="20">
        <f>360/N100*24</f>
        <v>347.79661016949154</v>
      </c>
      <c r="I101" s="68"/>
      <c r="J101" s="20">
        <f>H101*7</f>
        <v>2434.5762711864409</v>
      </c>
      <c r="L101" s="7">
        <f>H101*28</f>
        <v>9738.3050847457635</v>
      </c>
      <c r="M101" s="7"/>
      <c r="N101" s="7">
        <f>H101*365</f>
        <v>126945.76271186442</v>
      </c>
      <c r="AJ101" s="35"/>
      <c r="AP101" s="21"/>
    </row>
    <row r="102" spans="1:42" s="20" customFormat="1">
      <c r="B102" s="7"/>
      <c r="C102" s="7"/>
      <c r="D102" s="21">
        <f>D101/D100</f>
        <v>1.1844192571540853E-3</v>
      </c>
      <c r="E102" s="21"/>
      <c r="F102" s="21"/>
      <c r="G102" s="28" t="s">
        <v>168</v>
      </c>
      <c r="H102" s="20">
        <f>MOD(H101,360)</f>
        <v>347.79661016949154</v>
      </c>
      <c r="I102" s="68"/>
      <c r="J102" s="20">
        <f>MOD(J101,360)</f>
        <v>274.57627118644086</v>
      </c>
      <c r="L102" s="20">
        <f>MOD(L101,360)</f>
        <v>18.305084745763452</v>
      </c>
      <c r="N102" s="20">
        <f>MOD(N101,360)</f>
        <v>225.76271186441591</v>
      </c>
      <c r="AJ102" s="35"/>
      <c r="AP102" s="21"/>
    </row>
    <row r="103" spans="1:42" s="20" customFormat="1">
      <c r="A103" s="28"/>
      <c r="B103" s="7"/>
      <c r="C103" s="7"/>
      <c r="D103" s="21"/>
      <c r="E103" s="21"/>
      <c r="F103" s="21"/>
      <c r="I103" s="68"/>
      <c r="AJ103" s="35"/>
      <c r="AP103" s="21"/>
    </row>
    <row r="104" spans="1:42" s="15" customFormat="1">
      <c r="A104" s="16" t="s">
        <v>164</v>
      </c>
      <c r="B104" s="16"/>
      <c r="C104" s="26" t="s">
        <v>97</v>
      </c>
      <c r="D104" s="21">
        <f>N105</f>
        <v>24</v>
      </c>
      <c r="E104" s="21"/>
      <c r="F104" s="21"/>
      <c r="G104" s="15" t="s">
        <v>176</v>
      </c>
      <c r="H104" s="15">
        <v>10</v>
      </c>
      <c r="I104" s="25" t="s">
        <v>180</v>
      </c>
      <c r="J104" s="15">
        <v>80</v>
      </c>
      <c r="K104" s="16" t="s">
        <v>181</v>
      </c>
      <c r="L104" s="15">
        <v>38</v>
      </c>
      <c r="M104" s="15" t="s">
        <v>180</v>
      </c>
      <c r="N104" s="15">
        <v>114</v>
      </c>
      <c r="O104" s="66"/>
      <c r="P104" s="37" t="s">
        <v>165</v>
      </c>
      <c r="Q104" s="37"/>
      <c r="S104" s="16"/>
      <c r="AJ104" s="33"/>
      <c r="AP104" s="23"/>
    </row>
    <row r="105" spans="1:42" s="18" customFormat="1">
      <c r="B105" s="17"/>
      <c r="C105" s="25"/>
      <c r="D105" s="23">
        <v>365.24219878999997</v>
      </c>
      <c r="E105" s="23"/>
      <c r="F105" s="23"/>
      <c r="G105" s="18" t="s">
        <v>119</v>
      </c>
      <c r="H105" s="18">
        <v>1</v>
      </c>
      <c r="I105" s="25"/>
      <c r="J105" s="20">
        <f>H105*J104/H104</f>
        <v>8</v>
      </c>
      <c r="K105" s="20"/>
      <c r="N105" s="20">
        <f>J105*N104/L104</f>
        <v>24</v>
      </c>
      <c r="R105" s="17"/>
      <c r="V105" s="17"/>
      <c r="AJ105" s="34"/>
      <c r="AP105" s="23"/>
    </row>
    <row r="106" spans="1:42" s="20" customFormat="1">
      <c r="A106" s="19"/>
      <c r="B106" s="17"/>
      <c r="C106" s="25"/>
      <c r="D106" s="21">
        <f>D104-D105</f>
        <v>-341.24219878999997</v>
      </c>
      <c r="G106" s="28" t="s">
        <v>167</v>
      </c>
      <c r="H106" s="20">
        <f>360/N105*24</f>
        <v>360</v>
      </c>
      <c r="I106" s="68"/>
      <c r="J106" s="20">
        <f>H106*7</f>
        <v>2520</v>
      </c>
      <c r="L106" s="7">
        <f>H106*28</f>
        <v>10080</v>
      </c>
      <c r="M106" s="7"/>
      <c r="N106" s="7">
        <f>H106*365</f>
        <v>131400</v>
      </c>
      <c r="AJ106" s="35"/>
      <c r="AP106" s="21"/>
    </row>
    <row r="107" spans="1:42" s="20" customFormat="1">
      <c r="A107" s="28"/>
      <c r="B107" s="7"/>
      <c r="C107" s="7"/>
      <c r="D107" s="21">
        <f>D106/D105</f>
        <v>-0.93429017764237299</v>
      </c>
      <c r="E107" s="21"/>
      <c r="F107" s="21"/>
      <c r="G107" s="28" t="s">
        <v>168</v>
      </c>
      <c r="H107" s="20">
        <f>MOD(H106,360)</f>
        <v>0</v>
      </c>
      <c r="I107" s="68"/>
      <c r="J107" s="20">
        <f>MOD(J106,360)</f>
        <v>0</v>
      </c>
      <c r="L107" s="20">
        <f>MOD(L106,360)</f>
        <v>0</v>
      </c>
      <c r="N107" s="20">
        <f>MOD(N106,360)</f>
        <v>0</v>
      </c>
      <c r="AJ107" s="35"/>
      <c r="AP107" s="21"/>
    </row>
    <row r="108" spans="1:42" s="20" customFormat="1">
      <c r="A108" s="28"/>
      <c r="B108" s="7"/>
      <c r="C108" s="7"/>
      <c r="D108" s="21"/>
      <c r="E108" s="21"/>
      <c r="F108" s="21"/>
      <c r="I108" s="68"/>
      <c r="AJ108" s="35"/>
      <c r="AP108" s="21"/>
    </row>
    <row r="109" spans="1:42" s="15" customFormat="1">
      <c r="A109" s="16" t="s">
        <v>164</v>
      </c>
      <c r="B109" s="16"/>
      <c r="C109" s="26" t="s">
        <v>107</v>
      </c>
      <c r="D109" s="21">
        <f>24/(1+1/R110)</f>
        <v>23.934426229508194</v>
      </c>
      <c r="E109" s="21" t="s">
        <v>171</v>
      </c>
      <c r="F109" s="21"/>
      <c r="G109" s="15" t="s">
        <v>176</v>
      </c>
      <c r="H109" s="15">
        <v>10</v>
      </c>
      <c r="I109" s="25" t="s">
        <v>180</v>
      </c>
      <c r="J109" s="15">
        <v>100</v>
      </c>
      <c r="K109" s="16" t="s">
        <v>181</v>
      </c>
      <c r="L109" s="15">
        <v>8</v>
      </c>
      <c r="M109" s="15" t="s">
        <v>180</v>
      </c>
      <c r="N109" s="15">
        <v>73</v>
      </c>
      <c r="O109" s="16" t="s">
        <v>181</v>
      </c>
      <c r="P109" s="15">
        <v>20</v>
      </c>
      <c r="Q109" s="15" t="s">
        <v>180</v>
      </c>
      <c r="R109" s="15">
        <v>80</v>
      </c>
      <c r="S109" s="16"/>
      <c r="W109" s="16"/>
      <c r="Z109" s="52"/>
      <c r="AA109" s="16"/>
      <c r="AJ109" s="33" t="s">
        <v>27</v>
      </c>
      <c r="AK109" s="33" t="s">
        <v>26</v>
      </c>
      <c r="AP109" s="23"/>
    </row>
    <row r="110" spans="1:42" s="18" customFormat="1">
      <c r="B110" s="17"/>
      <c r="C110" s="26" t="s">
        <v>166</v>
      </c>
      <c r="D110" s="21">
        <f>24*365.24219879/(1+365.24219879)</f>
        <v>23.934469593948236</v>
      </c>
      <c r="E110" s="21" t="s">
        <v>171</v>
      </c>
      <c r="F110" s="21"/>
      <c r="G110" s="18" t="s">
        <v>118</v>
      </c>
      <c r="H110" s="18">
        <v>1</v>
      </c>
      <c r="I110" s="25"/>
      <c r="J110" s="20">
        <f>H110*J109/H109</f>
        <v>10</v>
      </c>
      <c r="K110" s="20"/>
      <c r="L110" s="7"/>
      <c r="M110" s="7"/>
      <c r="N110" s="20">
        <f>J110*N109/L109</f>
        <v>91.25</v>
      </c>
      <c r="O110" s="20"/>
      <c r="P110" s="20"/>
      <c r="Q110" s="20"/>
      <c r="R110" s="20">
        <f>N110*R109/P109</f>
        <v>365</v>
      </c>
      <c r="T110" s="17"/>
      <c r="U110" s="17"/>
      <c r="X110" s="17"/>
      <c r="Y110" s="17"/>
      <c r="AJ110" s="42"/>
      <c r="AP110" s="23"/>
    </row>
    <row r="111" spans="1:42" s="20" customFormat="1">
      <c r="A111" s="19"/>
      <c r="B111" s="17"/>
      <c r="C111" s="26"/>
      <c r="D111" s="21">
        <f>D109-D110</f>
        <v>-4.3364440042381602E-5</v>
      </c>
      <c r="G111" s="28" t="s">
        <v>167</v>
      </c>
      <c r="H111" s="27">
        <f>360*24/D109</f>
        <v>360.98630136986304</v>
      </c>
      <c r="I111" s="68"/>
      <c r="J111" s="20">
        <f>H111*7</f>
        <v>2526.9041095890411</v>
      </c>
      <c r="L111" s="7">
        <f>H111*28</f>
        <v>10107.616438356165</v>
      </c>
      <c r="M111" s="7"/>
      <c r="N111" s="7">
        <f>H111*365</f>
        <v>131760</v>
      </c>
      <c r="AJ111" s="38">
        <f>1/R110</f>
        <v>2.7397260273972603E-3</v>
      </c>
      <c r="AP111" s="21"/>
    </row>
    <row r="112" spans="1:42" s="20" customFormat="1">
      <c r="A112" s="28"/>
      <c r="B112" s="7"/>
      <c r="D112" s="21">
        <f>D111/D110</f>
        <v>-1.8117986643558703E-6</v>
      </c>
      <c r="E112" s="21"/>
      <c r="F112" s="21"/>
      <c r="G112" s="28" t="s">
        <v>168</v>
      </c>
      <c r="H112" s="20">
        <f>MOD(H111,360)</f>
        <v>0.98630136986304251</v>
      </c>
      <c r="I112" s="68"/>
      <c r="J112" s="20">
        <f>MOD(J111,360)</f>
        <v>6.904109589041127</v>
      </c>
      <c r="L112" s="20">
        <f>MOD(L111,360)</f>
        <v>27.616438356164508</v>
      </c>
      <c r="N112" s="20">
        <f>MOD(N111,360)</f>
        <v>0</v>
      </c>
      <c r="P112" s="41"/>
      <c r="Q112" s="41"/>
      <c r="AJ112" s="38">
        <f>H111</f>
        <v>360.98630136986304</v>
      </c>
      <c r="AP112" s="21"/>
    </row>
    <row r="113" spans="1:42" s="20" customFormat="1">
      <c r="A113" s="28"/>
      <c r="B113" s="7"/>
      <c r="C113" s="7"/>
      <c r="D113" s="49"/>
      <c r="E113" s="49"/>
      <c r="F113" s="49"/>
      <c r="I113" s="68"/>
      <c r="AJ113" s="35"/>
      <c r="AP113" s="21"/>
    </row>
    <row r="114" spans="1:42" s="15" customFormat="1">
      <c r="A114" s="16" t="s">
        <v>164</v>
      </c>
      <c r="B114" s="16"/>
      <c r="C114" s="26" t="s">
        <v>109</v>
      </c>
      <c r="D114" s="21">
        <f>Z116</f>
        <v>6939.6017770043891</v>
      </c>
      <c r="E114" s="21" t="s">
        <v>172</v>
      </c>
      <c r="F114" s="21"/>
      <c r="G114" s="15" t="s">
        <v>176</v>
      </c>
      <c r="H114" s="15">
        <v>10</v>
      </c>
      <c r="I114" s="25" t="s">
        <v>180</v>
      </c>
      <c r="J114" s="15">
        <v>100</v>
      </c>
      <c r="K114" s="16" t="s">
        <v>181</v>
      </c>
      <c r="L114" s="15">
        <v>8</v>
      </c>
      <c r="M114" s="15" t="s">
        <v>180</v>
      </c>
      <c r="N114" s="15">
        <v>73</v>
      </c>
      <c r="O114" s="16" t="s">
        <v>181</v>
      </c>
      <c r="P114" s="15">
        <v>20</v>
      </c>
      <c r="Q114" s="15" t="s">
        <v>180</v>
      </c>
      <c r="R114" s="15">
        <v>76</v>
      </c>
      <c r="S114" s="16"/>
      <c r="W114" s="16"/>
      <c r="AJ114" s="33" t="s">
        <v>27</v>
      </c>
      <c r="AP114" s="23"/>
    </row>
    <row r="115" spans="1:42" s="18" customFormat="1">
      <c r="B115" s="17"/>
      <c r="C115" s="26" t="s">
        <v>166</v>
      </c>
      <c r="D115" s="23">
        <v>6798</v>
      </c>
      <c r="E115" s="23" t="s">
        <v>172</v>
      </c>
      <c r="F115" s="23"/>
      <c r="G115" s="18" t="s">
        <v>118</v>
      </c>
      <c r="H115" s="18">
        <v>1</v>
      </c>
      <c r="I115" s="25"/>
      <c r="J115" s="20">
        <f>H115*J114/H114</f>
        <v>10</v>
      </c>
      <c r="K115" s="20"/>
      <c r="L115" s="7"/>
      <c r="M115" s="7"/>
      <c r="N115" s="20">
        <f>J115*N114/L114</f>
        <v>91.25</v>
      </c>
      <c r="O115" s="20"/>
      <c r="P115" s="20"/>
      <c r="Q115" s="20"/>
      <c r="R115" s="20">
        <f>N115*R114/P114</f>
        <v>346.75</v>
      </c>
      <c r="V115" s="17"/>
      <c r="Z115" s="17"/>
      <c r="AJ115" s="34"/>
      <c r="AP115" s="23"/>
    </row>
    <row r="116" spans="1:42" s="20" customFormat="1">
      <c r="A116" s="19"/>
      <c r="B116" s="17"/>
      <c r="C116" s="26"/>
      <c r="D116" s="21">
        <f>D114-D115</f>
        <v>141.60177700438908</v>
      </c>
      <c r="G116" s="28" t="s">
        <v>167</v>
      </c>
      <c r="H116" s="20">
        <f>360*(1+1/R115)</f>
        <v>361.03821196827687</v>
      </c>
      <c r="I116" s="68"/>
      <c r="J116" s="20">
        <f>H116*7</f>
        <v>2527.2674837779382</v>
      </c>
      <c r="L116" s="7">
        <f>H116*28</f>
        <v>10109.069935111753</v>
      </c>
      <c r="M116" s="7"/>
      <c r="N116" s="7">
        <f>H116*365</f>
        <v>131778.94736842107</v>
      </c>
      <c r="P116" s="41" t="s">
        <v>91</v>
      </c>
      <c r="Q116" s="41"/>
      <c r="Z116" s="20">
        <f>-360/(-N117)*365.24219879</f>
        <v>6939.6017770043891</v>
      </c>
      <c r="AA116" s="30" t="s">
        <v>120</v>
      </c>
      <c r="AJ116" s="38"/>
      <c r="AP116" s="21"/>
    </row>
    <row r="117" spans="1:42" s="20" customFormat="1">
      <c r="A117" s="28"/>
      <c r="B117" s="7"/>
      <c r="D117" s="21">
        <f>D116/D115</f>
        <v>2.082991718216962E-2</v>
      </c>
      <c r="E117" s="21"/>
      <c r="F117" s="21"/>
      <c r="G117" s="28" t="s">
        <v>168</v>
      </c>
      <c r="H117" s="20">
        <f>MOD(H116,360)</f>
        <v>1.0382119682768689</v>
      </c>
      <c r="I117" s="68"/>
      <c r="J117" s="20">
        <f>MOD(J116,360)</f>
        <v>7.267483777938196</v>
      </c>
      <c r="L117" s="20">
        <f>MOD(L116,360)</f>
        <v>29.069935111752784</v>
      </c>
      <c r="N117" s="20">
        <f>MOD(N116,360)</f>
        <v>18.947368421067949</v>
      </c>
      <c r="AJ117" s="35"/>
      <c r="AP117" s="21"/>
    </row>
    <row r="118" spans="1:42" s="20" customFormat="1">
      <c r="A118" s="28"/>
      <c r="B118" s="7"/>
      <c r="D118" s="21"/>
      <c r="E118" s="21"/>
      <c r="F118" s="21"/>
      <c r="G118" s="28"/>
      <c r="I118" s="68"/>
      <c r="AJ118" s="35"/>
      <c r="AP118" s="21"/>
    </row>
    <row r="119" spans="1:42" s="20" customFormat="1">
      <c r="A119" s="65" t="s">
        <v>6</v>
      </c>
      <c r="B119" s="7"/>
      <c r="C119" s="7" t="s">
        <v>152</v>
      </c>
      <c r="D119" s="21">
        <f>N120</f>
        <v>24</v>
      </c>
      <c r="E119" s="21" t="s">
        <v>171</v>
      </c>
      <c r="F119" s="21"/>
      <c r="G119" s="15" t="s">
        <v>176</v>
      </c>
      <c r="H119" s="15">
        <v>60</v>
      </c>
      <c r="I119" s="25" t="s">
        <v>180</v>
      </c>
      <c r="J119" s="15">
        <v>24</v>
      </c>
      <c r="K119" s="16" t="s">
        <v>181</v>
      </c>
      <c r="L119" s="15">
        <v>24</v>
      </c>
      <c r="M119" s="15" t="s">
        <v>180</v>
      </c>
      <c r="N119" s="15">
        <v>60</v>
      </c>
      <c r="O119" s="16"/>
      <c r="P119" s="15"/>
      <c r="Q119" s="15"/>
      <c r="R119" s="15"/>
      <c r="AJ119" s="35"/>
      <c r="AP119" s="21"/>
    </row>
    <row r="120" spans="1:42" s="20" customFormat="1">
      <c r="A120" s="28"/>
      <c r="B120" s="7"/>
      <c r="D120" s="23">
        <v>24</v>
      </c>
      <c r="E120" s="23" t="s">
        <v>171</v>
      </c>
      <c r="F120" s="23"/>
      <c r="G120" s="18" t="s">
        <v>119</v>
      </c>
      <c r="H120" s="18">
        <v>24</v>
      </c>
      <c r="I120" s="25"/>
      <c r="J120" s="20">
        <f>H120*J119/H119</f>
        <v>9.6</v>
      </c>
      <c r="L120" s="18"/>
      <c r="M120" s="18"/>
      <c r="N120" s="20">
        <f>J120*N119/L119</f>
        <v>24</v>
      </c>
      <c r="O120" s="18"/>
      <c r="P120" s="18"/>
      <c r="Q120" s="18"/>
      <c r="AJ120" s="35"/>
      <c r="AP120" s="21"/>
    </row>
    <row r="121" spans="1:42" s="20" customFormat="1">
      <c r="A121" s="28"/>
      <c r="B121" s="7"/>
      <c r="D121" s="21">
        <f>D119-D120</f>
        <v>0</v>
      </c>
      <c r="E121" s="21"/>
      <c r="F121" s="21"/>
      <c r="G121" s="28" t="s">
        <v>167</v>
      </c>
      <c r="H121" s="20">
        <f>360/D119</f>
        <v>15</v>
      </c>
      <c r="I121" s="68"/>
      <c r="J121" s="20">
        <f>H121*7</f>
        <v>105</v>
      </c>
      <c r="L121" s="7">
        <f>H121*28</f>
        <v>420</v>
      </c>
      <c r="M121" s="7"/>
      <c r="N121" s="7">
        <f>H121*365</f>
        <v>5475</v>
      </c>
      <c r="AJ121" s="35"/>
      <c r="AP121" s="21"/>
    </row>
    <row r="122" spans="1:42" s="20" customFormat="1">
      <c r="A122" s="28"/>
      <c r="B122" s="7"/>
      <c r="D122" s="21">
        <f>D121/D120</f>
        <v>0</v>
      </c>
      <c r="E122" s="21"/>
      <c r="F122" s="21"/>
      <c r="G122" s="7" t="s">
        <v>168</v>
      </c>
      <c r="H122" s="20">
        <f>MOD(H121,360)</f>
        <v>15</v>
      </c>
      <c r="I122" s="68"/>
      <c r="J122" s="20">
        <f>MOD(J121,360)</f>
        <v>105</v>
      </c>
      <c r="L122" s="20">
        <f>MOD(L121,360)</f>
        <v>60</v>
      </c>
      <c r="N122" s="20">
        <f>MOD(N121,360)</f>
        <v>75</v>
      </c>
      <c r="Q122" s="20" t="s">
        <v>186</v>
      </c>
      <c r="AJ122" s="35"/>
      <c r="AP122" s="21"/>
    </row>
    <row r="123" spans="1:42" s="20" customFormat="1">
      <c r="A123" s="28"/>
      <c r="B123" s="7"/>
      <c r="D123" s="21"/>
      <c r="E123" s="21"/>
      <c r="F123" s="21"/>
      <c r="G123" s="7"/>
      <c r="I123" s="68"/>
      <c r="AJ123" s="35"/>
      <c r="AP123" s="21"/>
    </row>
    <row r="124" spans="1:42" s="15" customFormat="1">
      <c r="A124" s="16" t="s">
        <v>6</v>
      </c>
      <c r="B124" s="16"/>
      <c r="C124" s="26" t="s">
        <v>187</v>
      </c>
      <c r="D124" s="21">
        <f>J125</f>
        <v>2</v>
      </c>
      <c r="E124" s="55" t="s">
        <v>171</v>
      </c>
      <c r="F124" s="21"/>
      <c r="G124" s="15" t="s">
        <v>176</v>
      </c>
      <c r="H124" s="15">
        <v>120</v>
      </c>
      <c r="I124" s="25" t="s">
        <v>180</v>
      </c>
      <c r="J124" s="15">
        <v>10</v>
      </c>
      <c r="K124" s="16"/>
      <c r="O124" s="16"/>
      <c r="S124" s="16"/>
      <c r="AJ124" s="33"/>
      <c r="AP124" s="23"/>
    </row>
    <row r="125" spans="1:42" s="18" customFormat="1">
      <c r="B125" s="17"/>
      <c r="C125" s="25"/>
      <c r="D125" s="29">
        <v>2</v>
      </c>
      <c r="E125" s="29" t="s">
        <v>171</v>
      </c>
      <c r="F125" s="23"/>
      <c r="G125" s="18" t="s">
        <v>119</v>
      </c>
      <c r="H125" s="18">
        <v>24</v>
      </c>
      <c r="I125" s="25"/>
      <c r="J125" s="20">
        <f>H125*J124/H124</f>
        <v>2</v>
      </c>
      <c r="K125" s="20"/>
      <c r="N125" s="20"/>
      <c r="R125" s="20"/>
      <c r="T125" s="17"/>
      <c r="U125" s="17"/>
      <c r="AJ125" s="34"/>
      <c r="AP125" s="23"/>
    </row>
    <row r="126" spans="1:42" s="20" customFormat="1">
      <c r="A126" s="28"/>
      <c r="B126" s="7"/>
      <c r="C126" s="7"/>
      <c r="D126" s="21">
        <f>D124-D125</f>
        <v>0</v>
      </c>
      <c r="E126" s="21"/>
      <c r="F126" s="21"/>
      <c r="G126" s="28" t="s">
        <v>167</v>
      </c>
      <c r="H126" s="20">
        <f>360/D124</f>
        <v>180</v>
      </c>
      <c r="I126" s="68"/>
      <c r="J126" s="20">
        <f>H126*7</f>
        <v>1260</v>
      </c>
      <c r="L126" s="7"/>
      <c r="M126" s="7"/>
      <c r="N126" s="7"/>
      <c r="AJ126" s="35"/>
      <c r="AP126" s="21"/>
    </row>
    <row r="127" spans="1:42" s="20" customFormat="1">
      <c r="A127" s="28"/>
      <c r="B127" s="7"/>
      <c r="C127" s="7"/>
      <c r="D127" s="21">
        <f>D126/D125</f>
        <v>0</v>
      </c>
      <c r="E127" s="21"/>
      <c r="F127" s="21"/>
      <c r="G127" s="7" t="s">
        <v>168</v>
      </c>
      <c r="H127" s="20">
        <f>MOD(H126,360)</f>
        <v>180</v>
      </c>
      <c r="I127" s="68"/>
      <c r="J127" s="20">
        <f>MOD(J126,360)</f>
        <v>180</v>
      </c>
      <c r="AJ127" s="35"/>
      <c r="AP127" s="21"/>
    </row>
    <row r="128" spans="1:42" s="15" customFormat="1">
      <c r="C128" s="25"/>
      <c r="D128" s="23"/>
      <c r="E128" s="23"/>
      <c r="F128" s="23"/>
      <c r="I128" s="25"/>
      <c r="AJ128" s="33"/>
      <c r="AP128" s="23"/>
    </row>
    <row r="129" spans="1:45" s="15" customFormat="1">
      <c r="A129" s="16" t="s">
        <v>6</v>
      </c>
      <c r="B129" s="16"/>
      <c r="C129" s="26" t="s">
        <v>97</v>
      </c>
      <c r="D129" s="21">
        <f>R130/24</f>
        <v>365</v>
      </c>
      <c r="E129" s="21" t="s">
        <v>172</v>
      </c>
      <c r="F129" s="21"/>
      <c r="G129" s="15" t="s">
        <v>176</v>
      </c>
      <c r="H129" s="15">
        <v>6</v>
      </c>
      <c r="I129" s="25" t="s">
        <v>180</v>
      </c>
      <c r="J129" s="15">
        <v>42</v>
      </c>
      <c r="K129" s="16" t="s">
        <v>181</v>
      </c>
      <c r="L129" s="15">
        <v>7</v>
      </c>
      <c r="M129" s="15" t="s">
        <v>180</v>
      </c>
      <c r="N129" s="15">
        <v>30</v>
      </c>
      <c r="O129" s="16" t="s">
        <v>181</v>
      </c>
      <c r="P129" s="15">
        <v>6</v>
      </c>
      <c r="Q129" s="15" t="s">
        <v>180</v>
      </c>
      <c r="R129" s="15">
        <v>73</v>
      </c>
      <c r="S129" s="16"/>
      <c r="AJ129" s="33"/>
      <c r="AP129" s="23"/>
    </row>
    <row r="130" spans="1:45" s="18" customFormat="1">
      <c r="B130" s="17"/>
      <c r="C130" s="25"/>
      <c r="D130" s="23">
        <v>365.24219878999997</v>
      </c>
      <c r="E130" s="23" t="s">
        <v>172</v>
      </c>
      <c r="F130" s="23"/>
      <c r="G130" s="18" t="s">
        <v>119</v>
      </c>
      <c r="H130" s="18">
        <v>24</v>
      </c>
      <c r="I130" s="25"/>
      <c r="J130" s="20">
        <f>H130*J129/H129</f>
        <v>168</v>
      </c>
      <c r="K130" s="20"/>
      <c r="N130" s="20">
        <f>J130*N129/L129</f>
        <v>720</v>
      </c>
      <c r="R130" s="20">
        <f>N130*R129/P129</f>
        <v>8760</v>
      </c>
      <c r="T130" s="17"/>
      <c r="U130" s="17"/>
      <c r="AJ130" s="34"/>
      <c r="AP130" s="23"/>
    </row>
    <row r="131" spans="1:45" s="20" customFormat="1">
      <c r="A131" s="28"/>
      <c r="B131" s="7"/>
      <c r="C131" s="7"/>
      <c r="D131" s="21">
        <f>D129-D130</f>
        <v>-0.24219878999997491</v>
      </c>
      <c r="E131" s="21"/>
      <c r="F131" s="21"/>
      <c r="G131" s="28" t="s">
        <v>167</v>
      </c>
      <c r="H131" s="20">
        <f>360/D129</f>
        <v>0.98630136986301364</v>
      </c>
      <c r="I131" s="68"/>
      <c r="J131" s="20">
        <f>H131*7</f>
        <v>6.9041095890410951</v>
      </c>
      <c r="L131" s="7">
        <f>H131*28</f>
        <v>27.61643835616438</v>
      </c>
      <c r="M131" s="7"/>
      <c r="N131" s="7">
        <f>H131*365</f>
        <v>360</v>
      </c>
      <c r="AJ131" s="35"/>
      <c r="AP131" s="21"/>
    </row>
    <row r="132" spans="1:45" s="20" customFormat="1">
      <c r="A132" s="28"/>
      <c r="B132" s="7"/>
      <c r="C132" s="7"/>
      <c r="D132" s="21">
        <f>D131/D130</f>
        <v>-6.6311831108877364E-4</v>
      </c>
      <c r="E132" s="21"/>
      <c r="F132" s="21"/>
      <c r="G132" s="7" t="s">
        <v>168</v>
      </c>
      <c r="H132" s="20">
        <f>MOD(H131,360)</f>
        <v>0.98630136986301364</v>
      </c>
      <c r="I132" s="68"/>
      <c r="J132" s="20">
        <f>MOD(J131,360)</f>
        <v>6.9041095890410951</v>
      </c>
      <c r="L132" s="20">
        <f>MOD(L131,360)</f>
        <v>27.61643835616438</v>
      </c>
      <c r="N132" s="20">
        <f>MOD(N131,360)</f>
        <v>0</v>
      </c>
      <c r="AJ132" s="35"/>
      <c r="AP132" s="21"/>
    </row>
    <row r="133" spans="1:45">
      <c r="A133" s="7"/>
      <c r="H133" s="13"/>
      <c r="I133" s="25"/>
      <c r="J133" s="13"/>
      <c r="K133" s="13"/>
      <c r="AS133" s="4"/>
    </row>
    <row r="134" spans="1:45" s="15" customFormat="1">
      <c r="A134" s="16" t="s">
        <v>6</v>
      </c>
      <c r="B134" s="16"/>
      <c r="C134" s="26" t="s">
        <v>105</v>
      </c>
      <c r="D134" s="21">
        <f>Z135/24</f>
        <v>27.294043092522177</v>
      </c>
      <c r="E134" s="21" t="s">
        <v>172</v>
      </c>
      <c r="F134" s="21"/>
      <c r="G134" s="15" t="s">
        <v>176</v>
      </c>
      <c r="H134" s="15">
        <v>9</v>
      </c>
      <c r="I134" s="25" t="s">
        <v>180</v>
      </c>
      <c r="J134" s="15">
        <v>36</v>
      </c>
      <c r="K134" s="16" t="s">
        <v>181</v>
      </c>
      <c r="L134" s="15">
        <v>8</v>
      </c>
      <c r="M134" s="15" t="s">
        <v>180</v>
      </c>
      <c r="N134" s="15">
        <v>59</v>
      </c>
      <c r="O134" s="16" t="s">
        <v>181</v>
      </c>
      <c r="P134" s="15">
        <v>72</v>
      </c>
      <c r="Q134" s="15" t="s">
        <v>180</v>
      </c>
      <c r="R134" s="15">
        <v>24</v>
      </c>
      <c r="S134" s="16" t="s">
        <v>181</v>
      </c>
      <c r="T134" s="15">
        <v>263</v>
      </c>
      <c r="U134" s="15" t="s">
        <v>180</v>
      </c>
      <c r="V134" s="15">
        <v>73</v>
      </c>
      <c r="W134" s="16" t="s">
        <v>181</v>
      </c>
      <c r="X134" s="15">
        <v>6</v>
      </c>
      <c r="Y134" s="15" t="s">
        <v>180</v>
      </c>
      <c r="Z134" s="15">
        <v>60</v>
      </c>
      <c r="AJ134" s="33"/>
      <c r="AP134" s="23"/>
    </row>
    <row r="135" spans="1:45" s="18" customFormat="1">
      <c r="B135" s="17"/>
      <c r="C135" s="26"/>
      <c r="D135" s="23">
        <v>27.321662</v>
      </c>
      <c r="E135" s="23" t="s">
        <v>172</v>
      </c>
      <c r="F135" s="23"/>
      <c r="G135" s="18" t="s">
        <v>119</v>
      </c>
      <c r="H135" s="18">
        <v>24</v>
      </c>
      <c r="I135" s="25"/>
      <c r="J135" s="20">
        <f>H135*J134/H134</f>
        <v>96</v>
      </c>
      <c r="K135" s="20"/>
      <c r="N135" s="20">
        <f>J135*N134/L134</f>
        <v>708</v>
      </c>
      <c r="R135" s="20">
        <f>N135*R134/P134</f>
        <v>236</v>
      </c>
      <c r="V135" s="20">
        <f>R135*V134/T134</f>
        <v>65.50570342205323</v>
      </c>
      <c r="Z135" s="20">
        <f>V135*Z134/X134</f>
        <v>655.05703422053227</v>
      </c>
      <c r="AJ135" s="34"/>
      <c r="AP135" s="23"/>
    </row>
    <row r="136" spans="1:45" s="20" customFormat="1">
      <c r="B136" s="7"/>
      <c r="C136" s="7"/>
      <c r="D136" s="21">
        <f>D134-D135</f>
        <v>-2.7618907477823029E-2</v>
      </c>
      <c r="E136" s="21"/>
      <c r="F136" s="21"/>
      <c r="G136" s="28" t="s">
        <v>167</v>
      </c>
      <c r="H136" s="20">
        <f>360/D134</f>
        <v>13.18969120037149</v>
      </c>
      <c r="I136" s="68"/>
      <c r="J136" s="20">
        <f>H136*7</f>
        <v>92.327838402600435</v>
      </c>
      <c r="L136" s="7">
        <f>H136*28</f>
        <v>369.31135361040174</v>
      </c>
      <c r="M136" s="7"/>
      <c r="N136" s="7">
        <f>H136*365</f>
        <v>4814.2372881355941</v>
      </c>
      <c r="AJ136" s="35"/>
      <c r="AP136" s="21"/>
    </row>
    <row r="137" spans="1:45" s="20" customFormat="1">
      <c r="B137" s="7"/>
      <c r="C137" s="7"/>
      <c r="D137" s="21">
        <f>D136/D135</f>
        <v>-1.0108794800925006E-3</v>
      </c>
      <c r="E137" s="21"/>
      <c r="F137" s="21"/>
      <c r="G137" s="28" t="s">
        <v>168</v>
      </c>
      <c r="H137" s="20">
        <f>MOD(H136,360)</f>
        <v>13.18969120037149</v>
      </c>
      <c r="I137" s="68"/>
      <c r="J137" s="20">
        <f>MOD(J136,360)</f>
        <v>92.327838402600435</v>
      </c>
      <c r="L137" s="20">
        <f>MOD(L136,360)</f>
        <v>9.3113536104017385</v>
      </c>
      <c r="N137" s="20">
        <f>MOD(N136,360)</f>
        <v>134.2372881355941</v>
      </c>
      <c r="AJ137" s="35"/>
      <c r="AP137" s="21"/>
    </row>
    <row r="139" spans="1:45" s="15" customFormat="1">
      <c r="A139" s="44" t="s">
        <v>86</v>
      </c>
      <c r="B139" s="16"/>
      <c r="C139" s="26" t="s">
        <v>152</v>
      </c>
      <c r="D139" s="21">
        <f>N140</f>
        <v>23.999999999999861</v>
      </c>
      <c r="E139" s="21" t="s">
        <v>171</v>
      </c>
      <c r="F139" s="21"/>
      <c r="G139" s="15" t="s">
        <v>176</v>
      </c>
      <c r="H139" s="15">
        <v>8</v>
      </c>
      <c r="I139" s="25" t="s">
        <v>180</v>
      </c>
      <c r="J139" s="15">
        <v>120</v>
      </c>
      <c r="K139" s="16" t="s">
        <v>181</v>
      </c>
      <c r="L139" s="15">
        <v>12</v>
      </c>
      <c r="M139" s="15" t="s">
        <v>180</v>
      </c>
      <c r="N139" s="15">
        <v>228</v>
      </c>
      <c r="O139" s="16"/>
      <c r="S139" s="16"/>
      <c r="AJ139" s="52">
        <f>A141*60*60/33</f>
        <v>0</v>
      </c>
      <c r="AP139" s="23"/>
    </row>
    <row r="140" spans="1:45" s="18" customFormat="1">
      <c r="B140" s="17"/>
      <c r="C140" s="25"/>
      <c r="D140" s="23">
        <v>24</v>
      </c>
      <c r="E140" s="23" t="s">
        <v>171</v>
      </c>
      <c r="F140" s="23"/>
      <c r="G140" s="18" t="s">
        <v>119</v>
      </c>
      <c r="H140" s="51">
        <v>8.4210526315789E-2</v>
      </c>
      <c r="I140" s="69"/>
      <c r="J140" s="20">
        <f>H140*J139/H139</f>
        <v>1.2631578947368349</v>
      </c>
      <c r="K140" s="20"/>
      <c r="N140" s="20">
        <f>J140*N139/L139</f>
        <v>23.999999999999861</v>
      </c>
      <c r="R140" s="17"/>
      <c r="V140" s="17"/>
      <c r="AJ140" s="37" t="s">
        <v>98</v>
      </c>
      <c r="AP140" s="23"/>
    </row>
    <row r="141" spans="1:45" s="20" customFormat="1">
      <c r="A141" s="51"/>
      <c r="B141" s="17"/>
      <c r="C141" s="25"/>
      <c r="D141" s="21">
        <f>D139-D140</f>
        <v>-1.3855583347321954E-13</v>
      </c>
      <c r="G141" s="28" t="s">
        <v>167</v>
      </c>
      <c r="H141" s="20">
        <f>360/N140*24</f>
        <v>360.0000000000021</v>
      </c>
      <c r="I141" s="68"/>
      <c r="J141" s="20">
        <f>H141*7</f>
        <v>2520.0000000000146</v>
      </c>
      <c r="L141" s="7">
        <f>H141*28</f>
        <v>10080.000000000058</v>
      </c>
      <c r="M141" s="7"/>
      <c r="N141" s="7">
        <f>H141*365</f>
        <v>131400.00000000076</v>
      </c>
      <c r="AJ141" s="17" t="s">
        <v>100</v>
      </c>
      <c r="AP141" s="21"/>
    </row>
    <row r="142" spans="1:45" s="20" customFormat="1">
      <c r="A142" s="28"/>
      <c r="B142" s="7"/>
      <c r="C142" s="7"/>
      <c r="D142" s="21">
        <f>D139-D140</f>
        <v>-1.3855583347321954E-13</v>
      </c>
      <c r="E142" s="21"/>
      <c r="F142" s="21"/>
      <c r="G142" s="28" t="s">
        <v>168</v>
      </c>
      <c r="H142" s="20">
        <f>MOD(H141,360)</f>
        <v>2.1032064978498966E-12</v>
      </c>
      <c r="I142" s="68"/>
      <c r="J142" s="20">
        <f>MOD(J141,360)</f>
        <v>1.4551915228366852E-11</v>
      </c>
      <c r="L142" s="20">
        <f>MOD(L141,360)</f>
        <v>5.8207660913467407E-11</v>
      </c>
      <c r="M142" s="7"/>
      <c r="N142" s="20">
        <f>MOD(N141,360)</f>
        <v>7.5669959187507629E-10</v>
      </c>
      <c r="AJ142" s="54" t="s">
        <v>99</v>
      </c>
      <c r="AP142" s="21"/>
    </row>
    <row r="143" spans="1:45">
      <c r="A143" s="11"/>
      <c r="B143" s="13"/>
      <c r="L143" s="13"/>
      <c r="M143" s="13"/>
      <c r="N143" s="6"/>
      <c r="AS143" s="4"/>
    </row>
    <row r="144" spans="1:45" s="15" customFormat="1">
      <c r="A144" s="16" t="s">
        <v>86</v>
      </c>
      <c r="B144" s="16"/>
      <c r="C144" s="26" t="s">
        <v>103</v>
      </c>
      <c r="D144" s="21">
        <f>N145</f>
        <v>24.842105263157752</v>
      </c>
      <c r="E144" s="21" t="s">
        <v>171</v>
      </c>
      <c r="F144" s="21"/>
      <c r="G144" s="15" t="s">
        <v>176</v>
      </c>
      <c r="H144" s="15">
        <v>8</v>
      </c>
      <c r="I144" s="25" t="s">
        <v>180</v>
      </c>
      <c r="J144" s="15">
        <v>120</v>
      </c>
      <c r="K144" s="16" t="s">
        <v>181</v>
      </c>
      <c r="L144" s="15">
        <v>12</v>
      </c>
      <c r="M144" s="15" t="s">
        <v>180</v>
      </c>
      <c r="N144" s="15">
        <v>236</v>
      </c>
      <c r="O144" s="16"/>
      <c r="S144" s="16"/>
      <c r="AJ144" s="33"/>
      <c r="AP144" s="23"/>
    </row>
    <row r="145" spans="1:45" s="18" customFormat="1">
      <c r="B145" s="17"/>
      <c r="C145" s="26"/>
      <c r="D145" s="23">
        <f>(1 + 1/29.530589)*24</f>
        <v>24.812716603790058</v>
      </c>
      <c r="E145" s="23" t="s">
        <v>171</v>
      </c>
      <c r="F145" s="23"/>
      <c r="G145" s="18" t="s">
        <v>119</v>
      </c>
      <c r="H145" s="51">
        <v>8.4210526315789E-2</v>
      </c>
      <c r="I145" s="69"/>
      <c r="J145" s="20">
        <f>H145*J144/H144</f>
        <v>1.2631578947368349</v>
      </c>
      <c r="K145" s="20"/>
      <c r="N145" s="20">
        <f>J145*N144/L144</f>
        <v>24.842105263157752</v>
      </c>
      <c r="R145" s="17"/>
      <c r="V145" s="17"/>
      <c r="AJ145" s="34"/>
      <c r="AP145" s="23"/>
    </row>
    <row r="146" spans="1:45" s="20" customFormat="1">
      <c r="A146" s="51"/>
      <c r="B146" s="17"/>
      <c r="C146" s="25"/>
      <c r="D146" s="21">
        <f>D144-D145</f>
        <v>2.9388659367693748E-2</v>
      </c>
      <c r="G146" s="28" t="s">
        <v>167</v>
      </c>
      <c r="H146" s="20">
        <f>360/N145*24</f>
        <v>347.79661016949353</v>
      </c>
      <c r="I146" s="68"/>
      <c r="J146" s="20">
        <f>H146*7</f>
        <v>2434.5762711864545</v>
      </c>
      <c r="L146" s="7">
        <f>H146*28</f>
        <v>9738.305084745818</v>
      </c>
      <c r="M146" s="7"/>
      <c r="N146" s="7">
        <f>H146*365</f>
        <v>126945.76271186514</v>
      </c>
      <c r="AJ146" s="35"/>
      <c r="AP146" s="21"/>
    </row>
    <row r="147" spans="1:45" s="20" customFormat="1">
      <c r="A147" s="28"/>
      <c r="B147" s="7"/>
      <c r="C147" s="7"/>
      <c r="D147" s="21">
        <f>D144-D145</f>
        <v>2.9388659367693748E-2</v>
      </c>
      <c r="E147" s="21"/>
      <c r="F147" s="21"/>
      <c r="G147" s="28" t="s">
        <v>168</v>
      </c>
      <c r="H147" s="20">
        <f>MOD(H146,360)</f>
        <v>347.79661016949353</v>
      </c>
      <c r="I147" s="68"/>
      <c r="J147" s="20">
        <f>MOD(J146,360)</f>
        <v>274.57627118645451</v>
      </c>
      <c r="L147" s="20">
        <f>MOD(L146,360)</f>
        <v>18.305084745818021</v>
      </c>
      <c r="N147" s="20">
        <f>MOD(N146,360)</f>
        <v>225.7627118651435</v>
      </c>
      <c r="AJ147" s="35"/>
      <c r="AP147" s="21"/>
    </row>
    <row r="148" spans="1:45">
      <c r="A148" s="11"/>
      <c r="B148" s="13"/>
      <c r="L148" s="13"/>
      <c r="M148" s="13"/>
      <c r="N148" s="6"/>
      <c r="AS148" s="4"/>
    </row>
    <row r="149" spans="1:45" s="15" customFormat="1">
      <c r="A149" s="16" t="s">
        <v>86</v>
      </c>
      <c r="B149" s="16"/>
      <c r="C149" s="26" t="s">
        <v>106</v>
      </c>
      <c r="D149" s="21">
        <f>V150</f>
        <v>23.934426229508059</v>
      </c>
      <c r="E149" s="21" t="s">
        <v>171</v>
      </c>
      <c r="F149" s="21"/>
      <c r="G149" s="15" t="s">
        <v>176</v>
      </c>
      <c r="H149" s="15">
        <v>8</v>
      </c>
      <c r="I149" s="25" t="s">
        <v>180</v>
      </c>
      <c r="J149" s="15">
        <v>120</v>
      </c>
      <c r="K149" s="16" t="s">
        <v>181</v>
      </c>
      <c r="L149" s="15">
        <v>12</v>
      </c>
      <c r="M149" s="15" t="s">
        <v>180</v>
      </c>
      <c r="N149" s="15">
        <v>228</v>
      </c>
      <c r="O149" s="16" t="s">
        <v>181</v>
      </c>
      <c r="P149" s="15">
        <v>366</v>
      </c>
      <c r="Q149" s="15" t="s">
        <v>180</v>
      </c>
      <c r="R149" s="15">
        <v>366</v>
      </c>
      <c r="S149" s="16" t="s">
        <v>181</v>
      </c>
      <c r="T149" s="15">
        <v>366</v>
      </c>
      <c r="U149" s="15" t="s">
        <v>180</v>
      </c>
      <c r="V149" s="15">
        <v>365</v>
      </c>
      <c r="W149" s="16"/>
      <c r="AA149" s="16"/>
      <c r="AE149" s="16"/>
      <c r="AJ149" s="33"/>
      <c r="AP149" s="23"/>
    </row>
    <row r="150" spans="1:45" s="18" customFormat="1">
      <c r="B150" s="17"/>
      <c r="C150" s="25"/>
      <c r="D150" s="21">
        <f>24*365.24219879/(1+365.24219879)</f>
        <v>23.934469593948236</v>
      </c>
      <c r="E150" s="21" t="s">
        <v>171</v>
      </c>
      <c r="F150" s="21"/>
      <c r="G150" s="18" t="s">
        <v>119</v>
      </c>
      <c r="H150" s="51">
        <v>8.4210526315789E-2</v>
      </c>
      <c r="I150" s="69"/>
      <c r="J150" s="20">
        <f>H150*J149/H149</f>
        <v>1.2631578947368349</v>
      </c>
      <c r="K150" s="20"/>
      <c r="N150" s="20">
        <f>J150*N149/L149</f>
        <v>23.999999999999861</v>
      </c>
      <c r="R150" s="20">
        <f>N150*R149/P149</f>
        <v>23.999999999999861</v>
      </c>
      <c r="V150" s="20">
        <f>R150*V149/T149</f>
        <v>23.934426229508059</v>
      </c>
      <c r="Z150" s="17"/>
      <c r="AD150" s="17"/>
      <c r="AH150" s="17"/>
      <c r="AJ150" s="34"/>
      <c r="AP150" s="23"/>
    </row>
    <row r="151" spans="1:45" s="20" customFormat="1">
      <c r="A151" s="51"/>
      <c r="B151" s="17"/>
      <c r="C151" s="25"/>
      <c r="D151" s="21">
        <f>D149-D150</f>
        <v>-4.3364440177384722E-5</v>
      </c>
      <c r="G151" s="28" t="s">
        <v>167</v>
      </c>
      <c r="H151" s="20">
        <f>360/V150*24</f>
        <v>360.98630136986509</v>
      </c>
      <c r="I151" s="68"/>
      <c r="J151" s="20">
        <f>H151*7</f>
        <v>2526.9041095890557</v>
      </c>
      <c r="L151" s="7">
        <f>H151*28</f>
        <v>10107.616438356223</v>
      </c>
      <c r="M151" s="7"/>
      <c r="N151" s="7">
        <f>H151*365</f>
        <v>131760.00000000076</v>
      </c>
      <c r="AJ151" s="35"/>
      <c r="AP151" s="21"/>
    </row>
    <row r="152" spans="1:45" s="20" customFormat="1">
      <c r="A152" s="28"/>
      <c r="B152" s="7"/>
      <c r="C152" s="7"/>
      <c r="D152" s="21">
        <f>D149-D150</f>
        <v>-4.3364440177384722E-5</v>
      </c>
      <c r="E152" s="21"/>
      <c r="F152" s="21"/>
      <c r="G152" s="28" t="s">
        <v>168</v>
      </c>
      <c r="H152" s="20">
        <f>MOD(H151,360)</f>
        <v>0.98630136986508887</v>
      </c>
      <c r="I152" s="68"/>
      <c r="J152" s="20">
        <f>MOD(J151,360)</f>
        <v>6.904109589055679</v>
      </c>
      <c r="L152" s="20">
        <f>MOD(L151,360)</f>
        <v>27.616438356222716</v>
      </c>
      <c r="N152" s="20">
        <f>MOD(N151,360)</f>
        <v>7.5669959187507629E-10</v>
      </c>
      <c r="AJ152" s="35"/>
      <c r="AP152" s="21"/>
    </row>
    <row r="154" spans="1:45" s="15" customFormat="1">
      <c r="A154" s="44" t="s">
        <v>22</v>
      </c>
      <c r="B154" s="16"/>
      <c r="C154" s="26" t="s">
        <v>152</v>
      </c>
      <c r="D154" s="21">
        <f>N155</f>
        <v>24</v>
      </c>
      <c r="E154" s="21" t="s">
        <v>171</v>
      </c>
      <c r="F154" s="21"/>
      <c r="G154" s="15" t="s">
        <v>176</v>
      </c>
      <c r="H154" s="15">
        <v>24</v>
      </c>
      <c r="I154" s="25" t="s">
        <v>180</v>
      </c>
      <c r="J154" s="15">
        <v>48</v>
      </c>
      <c r="K154" s="16" t="s">
        <v>181</v>
      </c>
      <c r="L154" s="15">
        <v>38</v>
      </c>
      <c r="M154" s="15" t="s">
        <v>180</v>
      </c>
      <c r="N154" s="15">
        <v>114</v>
      </c>
      <c r="O154" s="16"/>
      <c r="S154" s="16"/>
      <c r="AJ154" s="37"/>
      <c r="AP154" s="23"/>
    </row>
    <row r="155" spans="1:45" s="18" customFormat="1">
      <c r="B155" s="17"/>
      <c r="C155" s="26" t="s">
        <v>111</v>
      </c>
      <c r="D155" s="23">
        <v>24</v>
      </c>
      <c r="E155" s="23" t="s">
        <v>171</v>
      </c>
      <c r="F155" s="23"/>
      <c r="G155" s="18" t="s">
        <v>119</v>
      </c>
      <c r="H155" s="19">
        <v>4</v>
      </c>
      <c r="I155" s="25"/>
      <c r="J155" s="20">
        <f>H155*J154/H154</f>
        <v>8</v>
      </c>
      <c r="K155" s="20"/>
      <c r="L155" s="7"/>
      <c r="M155" s="7"/>
      <c r="N155" s="20">
        <f>J155*N154/L154</f>
        <v>24</v>
      </c>
      <c r="P155" s="17"/>
      <c r="Q155" s="17"/>
      <c r="T155" s="17"/>
      <c r="U155" s="17"/>
      <c r="AJ155" s="34"/>
      <c r="AP155" s="23"/>
    </row>
    <row r="156" spans="1:45" s="20" customFormat="1">
      <c r="B156" s="17"/>
      <c r="C156" s="26" t="s">
        <v>110</v>
      </c>
      <c r="D156" s="21">
        <f>D154-D155</f>
        <v>0</v>
      </c>
      <c r="E156" s="21"/>
      <c r="F156" s="21"/>
      <c r="G156" s="28" t="s">
        <v>167</v>
      </c>
      <c r="H156" s="20">
        <f>360/N155*24</f>
        <v>360</v>
      </c>
      <c r="I156" s="68"/>
      <c r="J156" s="20">
        <f>H156*7</f>
        <v>2520</v>
      </c>
      <c r="L156" s="7">
        <f>H156*28</f>
        <v>10080</v>
      </c>
      <c r="N156" s="7">
        <f>H156*365</f>
        <v>131400</v>
      </c>
      <c r="AJ156" s="35"/>
      <c r="AP156" s="21"/>
    </row>
    <row r="157" spans="1:45" s="20" customFormat="1">
      <c r="A157" s="28"/>
      <c r="B157" s="7"/>
      <c r="C157" s="7"/>
      <c r="D157" s="21">
        <f>D156/D155</f>
        <v>0</v>
      </c>
      <c r="E157" s="21"/>
      <c r="F157" s="21"/>
      <c r="G157" s="28" t="s">
        <v>168</v>
      </c>
      <c r="H157" s="20">
        <f>MOD(H156,360)</f>
        <v>0</v>
      </c>
      <c r="I157" s="68"/>
      <c r="J157" s="20">
        <f>MOD(J156,360)</f>
        <v>0</v>
      </c>
      <c r="L157" s="20">
        <f>MOD(L156,360)</f>
        <v>0</v>
      </c>
      <c r="M157" s="7"/>
      <c r="N157" s="20">
        <f>MOD(N156,360)</f>
        <v>0</v>
      </c>
      <c r="AJ157" s="35"/>
      <c r="AP157" s="21"/>
    </row>
    <row r="158" spans="1:45">
      <c r="AS158" s="4"/>
    </row>
    <row r="159" spans="1:45" s="15" customFormat="1">
      <c r="A159" s="16" t="s">
        <v>22</v>
      </c>
      <c r="B159" s="16"/>
      <c r="C159" s="26" t="s">
        <v>103</v>
      </c>
      <c r="D159" s="21">
        <f>N160</f>
        <v>24.842105263157894</v>
      </c>
      <c r="E159" s="21" t="s">
        <v>171</v>
      </c>
      <c r="F159" s="21"/>
      <c r="G159" s="15" t="s">
        <v>176</v>
      </c>
      <c r="H159" s="15">
        <v>24</v>
      </c>
      <c r="I159" s="25" t="s">
        <v>180</v>
      </c>
      <c r="J159" s="15">
        <v>48</v>
      </c>
      <c r="K159" s="16" t="s">
        <v>181</v>
      </c>
      <c r="L159" s="15">
        <v>38</v>
      </c>
      <c r="M159" s="15" t="s">
        <v>180</v>
      </c>
      <c r="N159" s="15">
        <v>118</v>
      </c>
      <c r="O159" s="16"/>
      <c r="S159" s="16"/>
      <c r="AJ159" s="33"/>
      <c r="AP159" s="23"/>
    </row>
    <row r="160" spans="1:45" s="18" customFormat="1">
      <c r="B160" s="17"/>
      <c r="C160" s="26"/>
      <c r="D160" s="23">
        <f>(1 + 1/29.530589)*24</f>
        <v>24.812716603790058</v>
      </c>
      <c r="E160" s="23" t="s">
        <v>171</v>
      </c>
      <c r="F160" s="23"/>
      <c r="G160" s="18" t="s">
        <v>119</v>
      </c>
      <c r="H160" s="19">
        <v>4</v>
      </c>
      <c r="I160" s="25"/>
      <c r="J160" s="20">
        <f>H160*J159/H159</f>
        <v>8</v>
      </c>
      <c r="K160" s="20"/>
      <c r="L160" s="7"/>
      <c r="M160" s="7"/>
      <c r="N160" s="20">
        <f>J160*N159/L159</f>
        <v>24.842105263157894</v>
      </c>
      <c r="P160" s="17"/>
      <c r="Q160" s="17"/>
      <c r="T160" s="17"/>
      <c r="U160" s="17"/>
      <c r="AJ160" s="34"/>
      <c r="AP160" s="23"/>
    </row>
    <row r="161" spans="1:42" s="20" customFormat="1">
      <c r="B161" s="17"/>
      <c r="C161" s="25"/>
      <c r="D161" s="21">
        <f>D159-D160</f>
        <v>2.9388659367835857E-2</v>
      </c>
      <c r="E161" s="21"/>
      <c r="F161" s="21"/>
      <c r="G161" s="28" t="s">
        <v>167</v>
      </c>
      <c r="H161" s="20">
        <f>360/N160*24</f>
        <v>347.79661016949154</v>
      </c>
      <c r="I161" s="68"/>
      <c r="J161" s="20">
        <f>H161*7</f>
        <v>2434.5762711864409</v>
      </c>
      <c r="L161" s="7">
        <f>H161*28</f>
        <v>9738.3050847457635</v>
      </c>
      <c r="M161" s="7"/>
      <c r="N161" s="7">
        <f>H161*365</f>
        <v>126945.76271186442</v>
      </c>
      <c r="AJ161" s="35"/>
      <c r="AP161" s="21"/>
    </row>
    <row r="162" spans="1:42" s="20" customFormat="1">
      <c r="A162" s="28"/>
      <c r="B162" s="7"/>
      <c r="C162" s="7"/>
      <c r="D162" s="21">
        <f>D161/D160</f>
        <v>1.1844192571540853E-3</v>
      </c>
      <c r="E162" s="21"/>
      <c r="F162" s="21"/>
      <c r="G162" s="28" t="s">
        <v>168</v>
      </c>
      <c r="H162" s="20">
        <f>MOD(H161,360)</f>
        <v>347.79661016949154</v>
      </c>
      <c r="I162" s="68"/>
      <c r="J162" s="20">
        <f>MOD(J161,360)</f>
        <v>274.57627118644086</v>
      </c>
      <c r="L162" s="20">
        <f>MOD(L161,360)</f>
        <v>18.305084745763452</v>
      </c>
      <c r="N162" s="20">
        <f>MOD(N161,360)</f>
        <v>225.76271186441591</v>
      </c>
      <c r="AJ162" s="35"/>
      <c r="AP162" s="21"/>
    </row>
    <row r="163" spans="1:42" s="20" customFormat="1">
      <c r="A163" s="28"/>
      <c r="B163" s="7"/>
      <c r="C163" s="7"/>
      <c r="D163" s="21"/>
      <c r="E163" s="21"/>
      <c r="F163" s="21"/>
      <c r="I163" s="68"/>
      <c r="AJ163" s="35"/>
      <c r="AP163" s="21"/>
    </row>
    <row r="164" spans="1:42" s="15" customFormat="1">
      <c r="A164" s="16" t="s">
        <v>22</v>
      </c>
      <c r="B164" s="16"/>
      <c r="C164" s="26" t="s">
        <v>107</v>
      </c>
      <c r="D164" s="21">
        <f>24/(1+1/R165)</f>
        <v>23.934426229508194</v>
      </c>
      <c r="E164" s="21"/>
      <c r="F164" s="21"/>
      <c r="G164" s="15" t="s">
        <v>176</v>
      </c>
      <c r="H164" s="15">
        <v>6</v>
      </c>
      <c r="I164" s="25" t="s">
        <v>180</v>
      </c>
      <c r="J164" s="15">
        <v>30</v>
      </c>
      <c r="K164" s="16" t="s">
        <v>181</v>
      </c>
      <c r="L164" s="15">
        <v>4</v>
      </c>
      <c r="M164" s="15" t="s">
        <v>180</v>
      </c>
      <c r="N164" s="15">
        <v>32</v>
      </c>
      <c r="O164" s="16" t="s">
        <v>181</v>
      </c>
      <c r="P164" s="15">
        <v>8</v>
      </c>
      <c r="Q164" s="15" t="s">
        <v>180</v>
      </c>
      <c r="R164" s="15">
        <v>73</v>
      </c>
      <c r="S164" s="16"/>
      <c r="W164" s="16"/>
      <c r="Z164" s="52"/>
      <c r="AA164" s="16"/>
      <c r="AJ164" s="33" t="s">
        <v>27</v>
      </c>
      <c r="AK164" s="33" t="s">
        <v>26</v>
      </c>
      <c r="AP164" s="23"/>
    </row>
    <row r="165" spans="1:42" s="18" customFormat="1">
      <c r="B165" s="17"/>
      <c r="C165" s="26" t="s">
        <v>28</v>
      </c>
      <c r="D165" s="21">
        <f>24*365.24219879/(1+365.24219879)</f>
        <v>23.934469593948236</v>
      </c>
      <c r="E165" s="21"/>
      <c r="F165" s="21"/>
      <c r="G165" s="18" t="s">
        <v>118</v>
      </c>
      <c r="H165" s="19">
        <v>1</v>
      </c>
      <c r="I165" s="25"/>
      <c r="J165" s="20">
        <f>H165*J164/H164</f>
        <v>5</v>
      </c>
      <c r="K165" s="20"/>
      <c r="L165" s="7"/>
      <c r="M165" s="7"/>
      <c r="N165" s="20">
        <f>J165*N164/L164</f>
        <v>40</v>
      </c>
      <c r="O165" s="20"/>
      <c r="P165" s="20"/>
      <c r="Q165" s="20"/>
      <c r="R165" s="20">
        <f>N165*R164/P164</f>
        <v>365</v>
      </c>
      <c r="T165" s="17"/>
      <c r="U165" s="17"/>
      <c r="X165" s="17"/>
      <c r="Y165" s="17"/>
      <c r="AJ165" s="42"/>
      <c r="AP165" s="23"/>
    </row>
    <row r="166" spans="1:42" s="20" customFormat="1">
      <c r="B166" s="17"/>
      <c r="C166" s="26" t="s">
        <v>29</v>
      </c>
      <c r="D166" s="21">
        <f>D164-D165</f>
        <v>-4.3364440042381602E-5</v>
      </c>
      <c r="G166" s="28" t="s">
        <v>167</v>
      </c>
      <c r="H166" s="27">
        <f>360*24/D164</f>
        <v>360.98630136986304</v>
      </c>
      <c r="I166" s="68"/>
      <c r="J166" s="20">
        <f>H166*7</f>
        <v>2526.9041095890411</v>
      </c>
      <c r="L166" s="7">
        <f>H166*28</f>
        <v>10107.616438356165</v>
      </c>
      <c r="M166" s="7"/>
      <c r="N166" s="7">
        <f>H166*365</f>
        <v>131760</v>
      </c>
      <c r="AJ166" s="38">
        <f>1/R165</f>
        <v>2.7397260273972603E-3</v>
      </c>
      <c r="AP166" s="21"/>
    </row>
    <row r="167" spans="1:42" s="20" customFormat="1">
      <c r="A167" s="28"/>
      <c r="B167" s="7"/>
      <c r="C167" s="49" t="s">
        <v>143</v>
      </c>
      <c r="D167" s="21">
        <f>D166/D165</f>
        <v>-1.8117986643558703E-6</v>
      </c>
      <c r="E167" s="21"/>
      <c r="F167" s="21"/>
      <c r="G167" s="28" t="s">
        <v>168</v>
      </c>
      <c r="H167" s="20">
        <f>MOD(H166,360)</f>
        <v>0.98630136986304251</v>
      </c>
      <c r="I167" s="68"/>
      <c r="J167" s="20">
        <f>MOD(J166,360)</f>
        <v>6.904109589041127</v>
      </c>
      <c r="L167" s="20">
        <f>MOD(L166,360)</f>
        <v>27.616438356164508</v>
      </c>
      <c r="N167" s="20">
        <f>MOD(N166,360)</f>
        <v>0</v>
      </c>
      <c r="P167" s="41"/>
      <c r="Q167" s="41"/>
      <c r="AJ167" s="38">
        <f>H166</f>
        <v>360.98630136986304</v>
      </c>
      <c r="AP167" s="21"/>
    </row>
    <row r="168" spans="1:42" s="20" customFormat="1">
      <c r="A168" s="28"/>
      <c r="B168" s="7"/>
      <c r="C168" s="7"/>
      <c r="D168" s="21"/>
      <c r="E168" s="21"/>
      <c r="F168" s="21"/>
      <c r="I168" s="68"/>
      <c r="AJ168" s="35"/>
      <c r="AP168" s="21"/>
    </row>
    <row r="169" spans="1:42" s="15" customFormat="1">
      <c r="A169" s="16" t="s">
        <v>22</v>
      </c>
      <c r="B169" s="16"/>
      <c r="C169" s="26" t="s">
        <v>107</v>
      </c>
      <c r="D169" s="21">
        <f>AH170/24</f>
        <v>536550</v>
      </c>
      <c r="E169" s="21"/>
      <c r="F169" s="21"/>
      <c r="G169" s="15" t="s">
        <v>176</v>
      </c>
      <c r="H169" s="15">
        <v>24</v>
      </c>
      <c r="I169" s="25" t="s">
        <v>180</v>
      </c>
      <c r="J169" s="15">
        <v>48</v>
      </c>
      <c r="K169" s="15" t="s">
        <v>181</v>
      </c>
      <c r="L169" s="15">
        <v>8</v>
      </c>
      <c r="M169" s="15" t="s">
        <v>180</v>
      </c>
      <c r="N169" s="15">
        <v>84</v>
      </c>
      <c r="O169" s="16" t="s">
        <v>181</v>
      </c>
      <c r="P169" s="15">
        <v>1</v>
      </c>
      <c r="Q169" s="15" t="s">
        <v>180</v>
      </c>
      <c r="R169" s="15">
        <v>12</v>
      </c>
      <c r="S169" s="16" t="s">
        <v>181</v>
      </c>
      <c r="T169" s="15">
        <v>1</v>
      </c>
      <c r="U169" s="15" t="s">
        <v>180</v>
      </c>
      <c r="V169" s="15">
        <v>35</v>
      </c>
      <c r="W169" s="61" t="s">
        <v>181</v>
      </c>
      <c r="X169" s="61">
        <v>6</v>
      </c>
      <c r="Y169" s="61" t="s">
        <v>180</v>
      </c>
      <c r="Z169" s="61">
        <v>30</v>
      </c>
      <c r="AA169" s="61" t="s">
        <v>181</v>
      </c>
      <c r="AB169" s="61">
        <v>4</v>
      </c>
      <c r="AC169" s="61" t="s">
        <v>180</v>
      </c>
      <c r="AD169" s="61">
        <v>32</v>
      </c>
      <c r="AE169" s="61" t="s">
        <v>181</v>
      </c>
      <c r="AF169" s="61">
        <v>8</v>
      </c>
      <c r="AG169" s="61" t="s">
        <v>180</v>
      </c>
      <c r="AH169" s="61">
        <v>73</v>
      </c>
      <c r="AJ169" s="33" t="s">
        <v>27</v>
      </c>
      <c r="AP169" s="23"/>
    </row>
    <row r="170" spans="1:42" s="18" customFormat="1">
      <c r="B170" s="17"/>
      <c r="C170" s="50"/>
      <c r="D170" s="21">
        <f>365*1507</f>
        <v>550055</v>
      </c>
      <c r="E170" s="21"/>
      <c r="F170" s="21"/>
      <c r="G170" s="18" t="s">
        <v>119</v>
      </c>
      <c r="H170" s="51">
        <v>4</v>
      </c>
      <c r="I170" s="25"/>
      <c r="J170" s="20">
        <f>H170*J169/H169</f>
        <v>8</v>
      </c>
      <c r="K170" s="17"/>
      <c r="N170" s="20">
        <f>J170*N169/L169</f>
        <v>84</v>
      </c>
      <c r="R170" s="20">
        <f>N170*R169/P169</f>
        <v>1008</v>
      </c>
      <c r="V170" s="20">
        <f>R170*V169/T169</f>
        <v>35280</v>
      </c>
      <c r="W170" s="62"/>
      <c r="X170" s="62"/>
      <c r="Y170" s="62"/>
      <c r="Z170" s="63">
        <f>V170*Z169/X169</f>
        <v>176400</v>
      </c>
      <c r="AA170" s="62"/>
      <c r="AB170" s="62"/>
      <c r="AC170" s="62"/>
      <c r="AD170" s="63">
        <f>Z170*AD169/AB169</f>
        <v>1411200</v>
      </c>
      <c r="AE170" s="62"/>
      <c r="AF170" s="62"/>
      <c r="AG170" s="62"/>
      <c r="AH170" s="63">
        <f>AD170*AH169/AF169</f>
        <v>12877200</v>
      </c>
      <c r="AJ170" s="34"/>
      <c r="AP170" s="23"/>
    </row>
    <row r="171" spans="1:42" s="20" customFormat="1">
      <c r="B171" s="17"/>
      <c r="C171" s="26"/>
      <c r="D171" s="21">
        <f>D169-D170</f>
        <v>-13505</v>
      </c>
      <c r="G171" s="28" t="s">
        <v>167</v>
      </c>
      <c r="H171" s="27">
        <f>360/D169</f>
        <v>6.7095331283198206E-4</v>
      </c>
      <c r="I171" s="68"/>
      <c r="J171" s="20">
        <f>H171*7</f>
        <v>4.6966731898238747E-3</v>
      </c>
      <c r="L171" s="7">
        <f>H171*28</f>
        <v>1.8786692759295499E-2</v>
      </c>
      <c r="M171" s="7"/>
      <c r="N171" s="20">
        <f>H171*365</f>
        <v>0.24489795918367346</v>
      </c>
      <c r="O171" s="7"/>
      <c r="P171" s="7"/>
      <c r="Q171" s="7"/>
      <c r="W171" s="63"/>
      <c r="X171" s="63"/>
      <c r="Y171" s="63"/>
      <c r="AA171" s="63"/>
      <c r="AB171" s="63"/>
      <c r="AC171" s="63"/>
      <c r="AE171" s="63"/>
      <c r="AF171" s="63"/>
      <c r="AG171" s="63"/>
      <c r="AJ171" s="38">
        <f>1/AD170</f>
        <v>7.0861678004535149E-7</v>
      </c>
      <c r="AP171" s="21"/>
    </row>
    <row r="172" spans="1:42" s="20" customFormat="1">
      <c r="A172" s="28"/>
      <c r="B172" s="7"/>
      <c r="C172" s="49" t="s">
        <v>54</v>
      </c>
      <c r="D172" s="21">
        <f>D171/D170</f>
        <v>-2.4552090245520901E-2</v>
      </c>
      <c r="E172" s="21"/>
      <c r="F172" s="21"/>
      <c r="G172" s="28" t="s">
        <v>168</v>
      </c>
      <c r="H172" s="20">
        <f>MOD(H171,360)</f>
        <v>6.7095331283198206E-4</v>
      </c>
      <c r="I172" s="68"/>
      <c r="J172" s="20">
        <f>MOD(J171,360)</f>
        <v>4.6966731898238747E-3</v>
      </c>
      <c r="L172" s="20">
        <f>MOD(L171,360)</f>
        <v>1.8786692759295499E-2</v>
      </c>
      <c r="N172" s="20">
        <f>MOD(N171,360)</f>
        <v>0.24489795918367346</v>
      </c>
      <c r="P172" s="41"/>
      <c r="Q172" s="41"/>
      <c r="AA172" s="30"/>
      <c r="AJ172" s="35"/>
      <c r="AP172" s="21"/>
    </row>
    <row r="173" spans="1:42" s="20" customFormat="1">
      <c r="A173" s="28"/>
      <c r="B173" s="7"/>
      <c r="C173" s="7"/>
      <c r="D173" s="21"/>
      <c r="E173" s="21"/>
      <c r="F173" s="21"/>
      <c r="I173" s="68"/>
      <c r="AJ173" s="35"/>
      <c r="AP173" s="21"/>
    </row>
    <row r="174" spans="1:42" s="20" customFormat="1">
      <c r="A174" s="16" t="s">
        <v>22</v>
      </c>
      <c r="B174" s="16"/>
      <c r="C174" s="26" t="s">
        <v>107</v>
      </c>
      <c r="D174" s="21">
        <f>360*24/H176</f>
        <v>23.934470715718213</v>
      </c>
      <c r="E174" s="21"/>
      <c r="F174" s="21"/>
      <c r="G174" s="15"/>
      <c r="H174" s="15"/>
      <c r="I174" s="25"/>
      <c r="Z174" s="52"/>
      <c r="AA174" s="16"/>
      <c r="AJ174" s="38">
        <f>360*24/(360*24/D164 - 360*24/13210500)</f>
        <v>23.934469593332185</v>
      </c>
      <c r="AP174" s="21"/>
    </row>
    <row r="175" spans="1:42" s="20" customFormat="1">
      <c r="B175" s="17"/>
      <c r="C175" s="26"/>
      <c r="D175" s="21">
        <f>24*365.24219879/(1+365.24219879)</f>
        <v>23.934469593948236</v>
      </c>
      <c r="E175" s="21"/>
      <c r="F175" s="21"/>
      <c r="G175" s="18"/>
      <c r="H175" s="17"/>
      <c r="I175" s="26"/>
      <c r="AJ175" s="35"/>
      <c r="AP175" s="21"/>
    </row>
    <row r="176" spans="1:42" s="20" customFormat="1">
      <c r="A176" s="28"/>
      <c r="B176" s="7"/>
      <c r="C176" s="7"/>
      <c r="D176" s="21">
        <f>D174-D175</f>
        <v>1.121769976464293E-6</v>
      </c>
      <c r="E176" s="21"/>
      <c r="F176" s="21"/>
      <c r="G176" s="28" t="s">
        <v>167</v>
      </c>
      <c r="H176" s="27">
        <f>H166-H171</f>
        <v>360.98563041655024</v>
      </c>
      <c r="I176" s="68"/>
      <c r="J176" s="20">
        <f>H176*7</f>
        <v>2526.8994129158518</v>
      </c>
      <c r="L176" s="7">
        <f>H176*28</f>
        <v>10107.597651663407</v>
      </c>
      <c r="M176" s="7"/>
      <c r="N176" s="20">
        <f>H176*365</f>
        <v>131759.75510204083</v>
      </c>
      <c r="P176" s="41" t="s">
        <v>90</v>
      </c>
      <c r="Q176" s="41"/>
      <c r="AD176" s="28" t="s">
        <v>173</v>
      </c>
      <c r="AJ176" s="35"/>
      <c r="AP176" s="21"/>
    </row>
    <row r="177" spans="1:45" s="20" customFormat="1">
      <c r="A177" s="28"/>
      <c r="B177" s="7"/>
      <c r="C177" s="49" t="s">
        <v>140</v>
      </c>
      <c r="D177" s="21">
        <f>D176/D175</f>
        <v>4.6868386703164266E-8</v>
      </c>
      <c r="E177" s="21"/>
      <c r="F177" s="21"/>
      <c r="G177" s="28" t="s">
        <v>168</v>
      </c>
      <c r="H177" s="20">
        <f>MOD(H176,360)</f>
        <v>0.98563041655023653</v>
      </c>
      <c r="I177" s="68"/>
      <c r="J177" s="20">
        <f>MOD(J176,360)</f>
        <v>6.8994129158518263</v>
      </c>
      <c r="L177" s="20">
        <f>MOD(L176,360)</f>
        <v>27.597651663407305</v>
      </c>
      <c r="N177" s="8">
        <f>MOD(N176,360)</f>
        <v>359.75510204082821</v>
      </c>
      <c r="P177" s="7"/>
      <c r="Q177" s="7"/>
      <c r="AD177" s="4">
        <f>N176/360</f>
        <v>365.99931972789119</v>
      </c>
      <c r="AJ177" s="35"/>
      <c r="AP177" s="21"/>
    </row>
    <row r="178" spans="1:45">
      <c r="AS178" s="4"/>
    </row>
    <row r="179" spans="1:45" s="15" customFormat="1">
      <c r="A179" s="16" t="s">
        <v>22</v>
      </c>
      <c r="B179" s="16"/>
      <c r="C179" s="26" t="s">
        <v>109</v>
      </c>
      <c r="D179" s="21">
        <f>Z181</f>
        <v>6756.9806776122678</v>
      </c>
      <c r="E179" s="21" t="s">
        <v>172</v>
      </c>
      <c r="F179" s="21"/>
      <c r="G179" s="15" t="s">
        <v>176</v>
      </c>
      <c r="H179" s="15">
        <v>6</v>
      </c>
      <c r="I179" s="25" t="s">
        <v>180</v>
      </c>
      <c r="J179" s="15">
        <v>30</v>
      </c>
      <c r="K179" s="16" t="s">
        <v>181</v>
      </c>
      <c r="L179" s="15">
        <v>4</v>
      </c>
      <c r="M179" s="15" t="s">
        <v>180</v>
      </c>
      <c r="N179" s="15">
        <v>32</v>
      </c>
      <c r="O179" s="16" t="s">
        <v>181</v>
      </c>
      <c r="P179" s="15">
        <v>8</v>
      </c>
      <c r="Q179" s="15" t="s">
        <v>180</v>
      </c>
      <c r="R179" s="15">
        <v>73</v>
      </c>
      <c r="S179" s="16" t="s">
        <v>181</v>
      </c>
      <c r="T179" s="15">
        <v>78</v>
      </c>
      <c r="U179" s="15" t="s">
        <v>180</v>
      </c>
      <c r="V179" s="15">
        <v>39</v>
      </c>
      <c r="W179" s="16" t="s">
        <v>181</v>
      </c>
      <c r="X179" s="15">
        <v>39</v>
      </c>
      <c r="Y179" s="15" t="s">
        <v>180</v>
      </c>
      <c r="Z179" s="15">
        <v>74</v>
      </c>
      <c r="AJ179" s="33" t="s">
        <v>27</v>
      </c>
      <c r="AP179" s="23"/>
    </row>
    <row r="180" spans="1:45" s="18" customFormat="1">
      <c r="B180" s="17"/>
      <c r="C180" s="26" t="s">
        <v>28</v>
      </c>
      <c r="D180" s="23">
        <v>6798</v>
      </c>
      <c r="E180" s="23" t="s">
        <v>172</v>
      </c>
      <c r="F180" s="23"/>
      <c r="G180" s="18" t="s">
        <v>118</v>
      </c>
      <c r="H180" s="19">
        <v>1</v>
      </c>
      <c r="I180" s="25"/>
      <c r="J180" s="20">
        <f>H180*J179/H179</f>
        <v>5</v>
      </c>
      <c r="K180" s="20"/>
      <c r="L180" s="7"/>
      <c r="M180" s="7"/>
      <c r="N180" s="20">
        <f>J180*N179/L179</f>
        <v>40</v>
      </c>
      <c r="O180" s="20"/>
      <c r="P180" s="20"/>
      <c r="Q180" s="20"/>
      <c r="R180" s="20">
        <f>N180*R179/P179</f>
        <v>365</v>
      </c>
      <c r="S180" s="20"/>
      <c r="T180" s="20"/>
      <c r="U180" s="20"/>
      <c r="V180" s="20">
        <f>R180*V179/T179</f>
        <v>182.5</v>
      </c>
      <c r="W180" s="20"/>
      <c r="X180" s="20"/>
      <c r="Y180" s="20"/>
      <c r="Z180" s="20">
        <f>V180*Z179/X179</f>
        <v>346.28205128205127</v>
      </c>
      <c r="AJ180" s="34"/>
      <c r="AP180" s="23"/>
    </row>
    <row r="181" spans="1:45" s="20" customFormat="1">
      <c r="B181" s="17"/>
      <c r="C181" s="26" t="s">
        <v>30</v>
      </c>
      <c r="D181" s="21">
        <f>D179-D180</f>
        <v>-41.019322387732245</v>
      </c>
      <c r="G181" s="28" t="s">
        <v>167</v>
      </c>
      <c r="H181" s="20">
        <f>360*(1+1/Z180)</f>
        <v>361.03961495742317</v>
      </c>
      <c r="I181" s="68"/>
      <c r="J181" s="20">
        <f>H181*7</f>
        <v>2527.2773047019623</v>
      </c>
      <c r="L181" s="7">
        <f>H181*28</f>
        <v>10109.109218807849</v>
      </c>
      <c r="M181" s="7"/>
      <c r="N181" s="20">
        <f>H181*365</f>
        <v>131779.45945945947</v>
      </c>
      <c r="P181" s="41" t="s">
        <v>91</v>
      </c>
      <c r="Q181" s="41"/>
      <c r="Z181" s="20">
        <f>-360/(-N182)*365.24219879</f>
        <v>6756.9806776122678</v>
      </c>
      <c r="AA181" s="30" t="s">
        <v>120</v>
      </c>
      <c r="AJ181" s="38">
        <f>1/Z180</f>
        <v>2.8878193261754905E-3</v>
      </c>
      <c r="AP181" s="21"/>
    </row>
    <row r="182" spans="1:45" s="20" customFormat="1">
      <c r="A182" s="28"/>
      <c r="B182" s="7"/>
      <c r="D182" s="21">
        <f>D181/D180</f>
        <v>-6.0340280064331044E-3</v>
      </c>
      <c r="E182" s="21"/>
      <c r="F182" s="21"/>
      <c r="G182" s="28" t="s">
        <v>168</v>
      </c>
      <c r="H182" s="20">
        <f>MOD(H181,360)</f>
        <v>1.0396149574231686</v>
      </c>
      <c r="I182" s="68"/>
      <c r="J182" s="20">
        <f>MOD(J181,360)</f>
        <v>7.2773047019622936</v>
      </c>
      <c r="L182" s="20">
        <f>MOD(L181,360)</f>
        <v>29.109218807849174</v>
      </c>
      <c r="N182" s="20">
        <f>MOD(N181,360)</f>
        <v>19.459459459467325</v>
      </c>
      <c r="AJ182" s="35"/>
      <c r="AP182" s="21"/>
    </row>
    <row r="183" spans="1:45">
      <c r="AS183" s="4"/>
    </row>
    <row r="184" spans="1:45" s="15" customFormat="1">
      <c r="A184" s="16" t="s">
        <v>22</v>
      </c>
      <c r="B184" s="16"/>
      <c r="C184" s="26" t="s">
        <v>112</v>
      </c>
      <c r="D184" s="21">
        <f>Z186</f>
        <v>723.47399069346534</v>
      </c>
      <c r="E184" s="21" t="s">
        <v>172</v>
      </c>
      <c r="F184" s="21"/>
      <c r="G184" s="15" t="s">
        <v>176</v>
      </c>
      <c r="H184" s="15">
        <v>6</v>
      </c>
      <c r="I184" s="25" t="s">
        <v>180</v>
      </c>
      <c r="J184" s="15">
        <v>30</v>
      </c>
      <c r="K184" s="16" t="s">
        <v>181</v>
      </c>
      <c r="L184" s="15">
        <v>4</v>
      </c>
      <c r="M184" s="15" t="s">
        <v>180</v>
      </c>
      <c r="N184" s="15">
        <v>32</v>
      </c>
      <c r="O184" s="16" t="s">
        <v>181</v>
      </c>
      <c r="P184" s="15">
        <v>7</v>
      </c>
      <c r="Q184" s="15" t="s">
        <v>180</v>
      </c>
      <c r="R184" s="15">
        <v>129</v>
      </c>
      <c r="S184" s="16"/>
      <c r="W184" s="16"/>
      <c r="AJ184" s="33" t="s">
        <v>27</v>
      </c>
      <c r="AK184" s="43" t="s">
        <v>34</v>
      </c>
      <c r="AP184" s="23"/>
    </row>
    <row r="185" spans="1:45" s="18" customFormat="1">
      <c r="B185" s="17"/>
      <c r="C185" s="26" t="s">
        <v>28</v>
      </c>
      <c r="D185" s="23">
        <v>686.98</v>
      </c>
      <c r="E185" s="23" t="s">
        <v>172</v>
      </c>
      <c r="F185" s="23"/>
      <c r="G185" s="18" t="s">
        <v>118</v>
      </c>
      <c r="H185" s="19">
        <v>1</v>
      </c>
      <c r="I185" s="25"/>
      <c r="J185" s="20">
        <f>H185*J184/H184</f>
        <v>5</v>
      </c>
      <c r="K185" s="20"/>
      <c r="L185" s="7"/>
      <c r="M185" s="7"/>
      <c r="N185" s="20">
        <f>J185*N184/L184</f>
        <v>40</v>
      </c>
      <c r="O185" s="20"/>
      <c r="P185" s="20"/>
      <c r="Q185" s="20"/>
      <c r="R185" s="20">
        <f>N185*R184/P184</f>
        <v>737.14285714285711</v>
      </c>
      <c r="T185" s="17"/>
      <c r="U185" s="17"/>
      <c r="X185" s="17"/>
      <c r="Y185" s="17"/>
      <c r="AP185" s="23"/>
    </row>
    <row r="186" spans="1:45" s="20" customFormat="1">
      <c r="B186" s="17"/>
      <c r="C186" s="26" t="s">
        <v>31</v>
      </c>
      <c r="D186" s="21">
        <f>D184-D185</f>
        <v>36.493990693465321</v>
      </c>
      <c r="E186" s="21"/>
      <c r="F186" s="21"/>
      <c r="G186" s="28" t="s">
        <v>167</v>
      </c>
      <c r="H186" s="20">
        <f>360*(1+1/R185)</f>
        <v>360.48837209302326</v>
      </c>
      <c r="I186" s="68"/>
      <c r="J186" s="20">
        <f>H186*7</f>
        <v>2523.4186046511627</v>
      </c>
      <c r="L186" s="7">
        <f>H186*28</f>
        <v>10093.674418604651</v>
      </c>
      <c r="M186" s="7"/>
      <c r="N186" s="20">
        <f>H186*365</f>
        <v>131578.2558139535</v>
      </c>
      <c r="P186" s="41" t="s">
        <v>92</v>
      </c>
      <c r="Q186" s="41"/>
      <c r="Z186" s="20">
        <f>-360/(N187-360)*365.24219879</f>
        <v>723.47399069346534</v>
      </c>
      <c r="AA186" s="30" t="s">
        <v>120</v>
      </c>
      <c r="AJ186" s="38"/>
      <c r="AP186" s="21"/>
    </row>
    <row r="187" spans="1:45" s="20" customFormat="1">
      <c r="A187" s="28"/>
      <c r="B187" s="7"/>
      <c r="D187" s="21">
        <f>D186/D185</f>
        <v>5.312234809378049E-2</v>
      </c>
      <c r="E187" s="21"/>
      <c r="F187" s="21"/>
      <c r="G187" s="28" t="s">
        <v>168</v>
      </c>
      <c r="H187" s="20">
        <f>MOD(H186,360)</f>
        <v>0.48837209302325846</v>
      </c>
      <c r="I187" s="68"/>
      <c r="J187" s="20">
        <f>MOD(J186,360)</f>
        <v>3.4186046511626955</v>
      </c>
      <c r="L187" s="20">
        <f>MOD(L186,360)</f>
        <v>13.674418604650782</v>
      </c>
      <c r="N187" s="20">
        <f>MOD(N186,360)</f>
        <v>178.25581395349582</v>
      </c>
      <c r="AJ187" s="35"/>
      <c r="AP187" s="21"/>
    </row>
    <row r="188" spans="1:45">
      <c r="AS188" s="4"/>
    </row>
    <row r="189" spans="1:45" s="15" customFormat="1">
      <c r="A189" s="16" t="s">
        <v>22</v>
      </c>
      <c r="B189" s="16"/>
      <c r="C189" s="26" t="s">
        <v>113</v>
      </c>
      <c r="D189" s="21">
        <f>Z191</f>
        <v>4382.9063854799997</v>
      </c>
      <c r="E189" s="21" t="s">
        <v>172</v>
      </c>
      <c r="F189" s="21"/>
      <c r="G189" s="15" t="s">
        <v>176</v>
      </c>
      <c r="H189" s="15">
        <v>6</v>
      </c>
      <c r="I189" s="25" t="s">
        <v>180</v>
      </c>
      <c r="J189" s="15">
        <v>30</v>
      </c>
      <c r="K189" s="16" t="s">
        <v>181</v>
      </c>
      <c r="L189" s="15">
        <v>4</v>
      </c>
      <c r="M189" s="15" t="s">
        <v>180</v>
      </c>
      <c r="N189" s="15">
        <v>32</v>
      </c>
      <c r="O189" s="16" t="s">
        <v>181</v>
      </c>
      <c r="P189" s="15">
        <v>8</v>
      </c>
      <c r="Q189" s="15" t="s">
        <v>180</v>
      </c>
      <c r="R189" s="15">
        <v>73</v>
      </c>
      <c r="S189" s="16" t="s">
        <v>181</v>
      </c>
      <c r="T189" s="15">
        <v>78</v>
      </c>
      <c r="U189" s="15" t="s">
        <v>180</v>
      </c>
      <c r="V189" s="15">
        <v>39</v>
      </c>
      <c r="W189" s="16" t="s">
        <v>181</v>
      </c>
      <c r="X189" s="15">
        <v>33</v>
      </c>
      <c r="Y189" s="15" t="s">
        <v>180</v>
      </c>
      <c r="Z189" s="15">
        <v>72</v>
      </c>
      <c r="AJ189" s="33" t="s">
        <v>27</v>
      </c>
      <c r="AP189" s="23"/>
    </row>
    <row r="190" spans="1:45" s="18" customFormat="1">
      <c r="B190" s="17"/>
      <c r="C190" s="26" t="s">
        <v>28</v>
      </c>
      <c r="D190" s="23">
        <v>4330.7</v>
      </c>
      <c r="E190" s="23" t="s">
        <v>172</v>
      </c>
      <c r="F190" s="23"/>
      <c r="G190" s="18" t="s">
        <v>118</v>
      </c>
      <c r="H190" s="19">
        <v>1</v>
      </c>
      <c r="I190" s="25"/>
      <c r="J190" s="20">
        <f>H190*J189/H189</f>
        <v>5</v>
      </c>
      <c r="K190" s="20"/>
      <c r="L190" s="7"/>
      <c r="M190" s="7"/>
      <c r="N190" s="20">
        <f>J190*N189/L189</f>
        <v>40</v>
      </c>
      <c r="O190" s="20"/>
      <c r="P190" s="20"/>
      <c r="Q190" s="20"/>
      <c r="R190" s="20">
        <f>N190*R189/P189</f>
        <v>365</v>
      </c>
      <c r="S190" s="20"/>
      <c r="T190" s="20"/>
      <c r="U190" s="20"/>
      <c r="V190" s="20">
        <f>R190*V189/T189</f>
        <v>182.5</v>
      </c>
      <c r="W190" s="20"/>
      <c r="X190" s="20"/>
      <c r="Y190" s="20"/>
      <c r="Z190" s="20">
        <f>V190*Z189/X189</f>
        <v>398.18181818181819</v>
      </c>
      <c r="AJ190" s="34"/>
      <c r="AP190" s="23"/>
    </row>
    <row r="191" spans="1:45" s="20" customFormat="1">
      <c r="B191" s="17"/>
      <c r="C191" s="26" t="s">
        <v>32</v>
      </c>
      <c r="D191" s="21">
        <f>D189-D190</f>
        <v>52.206385479999881</v>
      </c>
      <c r="E191" s="21"/>
      <c r="F191" s="21"/>
      <c r="G191" s="28" t="s">
        <v>167</v>
      </c>
      <c r="H191" s="20">
        <f>360*(1+1/Z190)</f>
        <v>360.90410958904113</v>
      </c>
      <c r="I191" s="68"/>
      <c r="J191" s="20">
        <f>H191*7</f>
        <v>2526.3287671232879</v>
      </c>
      <c r="L191" s="7">
        <f>H191*28</f>
        <v>10105.315068493152</v>
      </c>
      <c r="M191" s="7"/>
      <c r="N191" s="20">
        <f>H191*365</f>
        <v>131730</v>
      </c>
      <c r="P191" s="41" t="s">
        <v>93</v>
      </c>
      <c r="Q191" s="41"/>
      <c r="Z191" s="20">
        <f>-360/(N192-360)*365.24219879</f>
        <v>4382.9063854799997</v>
      </c>
      <c r="AA191" s="30" t="s">
        <v>120</v>
      </c>
      <c r="AJ191" s="38"/>
      <c r="AP191" s="21"/>
    </row>
    <row r="192" spans="1:45" s="20" customFormat="1">
      <c r="A192" s="28"/>
      <c r="B192" s="7"/>
      <c r="D192" s="21">
        <f>D191/D190</f>
        <v>1.2054953120742578E-2</v>
      </c>
      <c r="E192" s="21"/>
      <c r="F192" s="21"/>
      <c r="G192" s="28" t="s">
        <v>168</v>
      </c>
      <c r="H192" s="20">
        <f>MOD(H191,360)</f>
        <v>0.90410958904112704</v>
      </c>
      <c r="I192" s="68"/>
      <c r="J192" s="20">
        <f>MOD(J191,360)</f>
        <v>6.3287671232878893</v>
      </c>
      <c r="L192" s="20">
        <f>MOD(L191,360)</f>
        <v>25.315068493151557</v>
      </c>
      <c r="N192" s="20">
        <f>MOD(N191,360)</f>
        <v>330</v>
      </c>
      <c r="AJ192" s="35"/>
      <c r="AP192" s="21"/>
    </row>
    <row r="193" spans="1:45">
      <c r="AS193" s="4"/>
    </row>
    <row r="194" spans="1:45" s="15" customFormat="1">
      <c r="A194" s="16" t="s">
        <v>22</v>
      </c>
      <c r="B194" s="16"/>
      <c r="C194" s="26" t="s">
        <v>114</v>
      </c>
      <c r="D194" s="21">
        <f>Z196</f>
        <v>10957.2659637</v>
      </c>
      <c r="E194" s="21" t="s">
        <v>172</v>
      </c>
      <c r="F194" s="21"/>
      <c r="G194" s="15" t="s">
        <v>176</v>
      </c>
      <c r="H194" s="15">
        <v>6</v>
      </c>
      <c r="I194" s="25" t="s">
        <v>180</v>
      </c>
      <c r="J194" s="15">
        <v>30</v>
      </c>
      <c r="K194" s="16" t="s">
        <v>181</v>
      </c>
      <c r="L194" s="15">
        <v>4</v>
      </c>
      <c r="M194" s="15" t="s">
        <v>180</v>
      </c>
      <c r="N194" s="15">
        <v>32</v>
      </c>
      <c r="O194" s="16" t="s">
        <v>181</v>
      </c>
      <c r="P194" s="15">
        <v>8</v>
      </c>
      <c r="Q194" s="15" t="s">
        <v>180</v>
      </c>
      <c r="R194" s="15">
        <v>73</v>
      </c>
      <c r="S194" s="16" t="s">
        <v>181</v>
      </c>
      <c r="T194" s="15">
        <v>78</v>
      </c>
      <c r="U194" s="15" t="s">
        <v>180</v>
      </c>
      <c r="V194" s="15">
        <v>39</v>
      </c>
      <c r="W194" s="16" t="s">
        <v>181</v>
      </c>
      <c r="X194" s="15">
        <v>29</v>
      </c>
      <c r="Y194" s="15" t="s">
        <v>180</v>
      </c>
      <c r="Z194" s="15">
        <v>60</v>
      </c>
      <c r="AJ194" s="33" t="s">
        <v>27</v>
      </c>
      <c r="AP194" s="23"/>
    </row>
    <row r="195" spans="1:45" s="18" customFormat="1">
      <c r="B195" s="17"/>
      <c r="C195" s="26" t="s">
        <v>28</v>
      </c>
      <c r="D195" s="23">
        <v>10747.3</v>
      </c>
      <c r="E195" s="21" t="s">
        <v>172</v>
      </c>
      <c r="F195" s="23"/>
      <c r="G195" s="18" t="s">
        <v>118</v>
      </c>
      <c r="H195" s="19">
        <v>1</v>
      </c>
      <c r="I195" s="68"/>
      <c r="J195" s="20">
        <f>H195*J194/H194</f>
        <v>5</v>
      </c>
      <c r="K195" s="20"/>
      <c r="L195" s="7"/>
      <c r="M195" s="7"/>
      <c r="N195" s="20">
        <f>J195*N194/L194</f>
        <v>40</v>
      </c>
      <c r="O195" s="20"/>
      <c r="P195" s="20"/>
      <c r="Q195" s="20"/>
      <c r="R195" s="20">
        <f>N195*R194/P194</f>
        <v>365</v>
      </c>
      <c r="S195" s="20"/>
      <c r="T195" s="20"/>
      <c r="U195" s="20"/>
      <c r="V195" s="20">
        <f>R195*V194/T194</f>
        <v>182.5</v>
      </c>
      <c r="W195" s="20"/>
      <c r="X195" s="20"/>
      <c r="Y195" s="20"/>
      <c r="Z195" s="20">
        <f>V195*Z194/X194</f>
        <v>377.58620689655174</v>
      </c>
      <c r="AA195" s="20"/>
      <c r="AJ195" s="34"/>
      <c r="AP195" s="23"/>
    </row>
    <row r="196" spans="1:45" s="20" customFormat="1">
      <c r="B196" s="17"/>
      <c r="C196" s="26" t="s">
        <v>33</v>
      </c>
      <c r="D196" s="21">
        <f>D194-D195</f>
        <v>209.96596370000043</v>
      </c>
      <c r="E196" s="21"/>
      <c r="F196" s="21"/>
      <c r="G196" s="28" t="s">
        <v>167</v>
      </c>
      <c r="H196" s="20">
        <f>360*(1+1/Z195)</f>
        <v>360.95342465753424</v>
      </c>
      <c r="I196" s="68"/>
      <c r="J196" s="20">
        <f>H196*7</f>
        <v>2526.6739726027399</v>
      </c>
      <c r="L196" s="7">
        <f>H196*28</f>
        <v>10106.69589041096</v>
      </c>
      <c r="M196" s="7"/>
      <c r="N196" s="20">
        <f>H196*365</f>
        <v>131748</v>
      </c>
      <c r="P196" s="41" t="s">
        <v>94</v>
      </c>
      <c r="Q196" s="41"/>
      <c r="Z196" s="20">
        <f>-360/(N197-360)*365.24219879</f>
        <v>10957.2659637</v>
      </c>
      <c r="AA196" s="30" t="s">
        <v>120</v>
      </c>
      <c r="AJ196" s="38"/>
      <c r="AP196" s="21"/>
    </row>
    <row r="197" spans="1:45" s="20" customFormat="1">
      <c r="A197" s="28"/>
      <c r="B197" s="7"/>
      <c r="D197" s="21">
        <f>D196/D195</f>
        <v>1.9536624426600209E-2</v>
      </c>
      <c r="E197" s="21"/>
      <c r="F197" s="21"/>
      <c r="G197" s="28" t="s">
        <v>168</v>
      </c>
      <c r="H197" s="20">
        <f>MOD(H196,360)</f>
        <v>0.95342465753424221</v>
      </c>
      <c r="I197" s="68"/>
      <c r="J197" s="20">
        <f>MOD(J196,360)</f>
        <v>6.6739726027399229</v>
      </c>
      <c r="L197" s="20">
        <f>MOD(L196,360)</f>
        <v>26.695890410959692</v>
      </c>
      <c r="N197" s="20">
        <f>MOD(N196,360)</f>
        <v>348</v>
      </c>
      <c r="AJ197" s="35"/>
      <c r="AP197" s="21"/>
    </row>
    <row r="198" spans="1:45" s="20" customFormat="1">
      <c r="A198" s="19"/>
      <c r="B198" s="7"/>
      <c r="C198" s="25"/>
      <c r="D198" s="21"/>
      <c r="E198" s="21"/>
      <c r="F198" s="21"/>
      <c r="G198" s="21"/>
      <c r="I198" s="68"/>
      <c r="L198" s="7"/>
      <c r="M198" s="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38"/>
      <c r="AK198" s="27"/>
      <c r="AL198" s="27"/>
      <c r="AP198" s="21"/>
    </row>
    <row r="199" spans="1:45" s="15" customFormat="1">
      <c r="A199" s="44" t="s">
        <v>155</v>
      </c>
      <c r="B199" s="16"/>
      <c r="C199" s="26" t="s">
        <v>97</v>
      </c>
      <c r="D199" s="21">
        <f>R200/24</f>
        <v>365.24222222222221</v>
      </c>
      <c r="E199" s="21" t="s">
        <v>172</v>
      </c>
      <c r="F199" s="21"/>
      <c r="G199" s="15" t="s">
        <v>176</v>
      </c>
      <c r="H199" s="15">
        <v>9</v>
      </c>
      <c r="I199" s="25" t="s">
        <v>180</v>
      </c>
      <c r="J199" s="15">
        <v>156</v>
      </c>
      <c r="K199" s="16" t="s">
        <v>181</v>
      </c>
      <c r="L199" s="15">
        <v>10</v>
      </c>
      <c r="M199" s="15" t="s">
        <v>180</v>
      </c>
      <c r="N199" s="15">
        <v>188</v>
      </c>
      <c r="O199" s="16" t="s">
        <v>181</v>
      </c>
      <c r="P199" s="15">
        <v>10</v>
      </c>
      <c r="Q199" s="15" t="s">
        <v>180</v>
      </c>
      <c r="R199" s="15">
        <v>269</v>
      </c>
      <c r="S199" s="16"/>
      <c r="AJ199" s="33"/>
      <c r="AP199" s="23"/>
    </row>
    <row r="200" spans="1:45" s="18" customFormat="1">
      <c r="B200" s="17"/>
      <c r="C200" s="25"/>
      <c r="D200" s="23">
        <v>365.24219878999997</v>
      </c>
      <c r="E200" s="21" t="s">
        <v>172</v>
      </c>
      <c r="F200" s="23"/>
      <c r="G200" s="18" t="s">
        <v>119</v>
      </c>
      <c r="H200" s="19">
        <v>1</v>
      </c>
      <c r="I200" s="25"/>
      <c r="J200" s="20">
        <f>H200*J199/H199</f>
        <v>17.333333333333332</v>
      </c>
      <c r="K200" s="20"/>
      <c r="L200" s="7"/>
      <c r="M200" s="7"/>
      <c r="N200" s="20">
        <f>J200*N199/L199</f>
        <v>325.86666666666667</v>
      </c>
      <c r="O200" s="20"/>
      <c r="P200" s="20"/>
      <c r="Q200" s="20"/>
      <c r="R200" s="20">
        <f>N200*R199/P199</f>
        <v>8765.8133333333335</v>
      </c>
      <c r="V200" s="17"/>
      <c r="AJ200" s="34"/>
      <c r="AP200" s="23"/>
    </row>
    <row r="201" spans="1:45" s="20" customFormat="1">
      <c r="B201" s="17"/>
      <c r="C201" s="25"/>
      <c r="D201" s="21">
        <f>D199-D200</f>
        <v>2.3432222235442168E-5</v>
      </c>
      <c r="E201" s="21"/>
      <c r="F201" s="21"/>
      <c r="G201" s="28" t="s">
        <v>167</v>
      </c>
      <c r="H201" s="20">
        <f>360/R200*24</f>
        <v>0.98564727212991077</v>
      </c>
      <c r="I201" s="68"/>
      <c r="J201" s="20">
        <f>H201*7</f>
        <v>6.8995309049093754</v>
      </c>
      <c r="L201" s="7">
        <f>H201*28</f>
        <v>27.598123619637501</v>
      </c>
      <c r="M201" s="7"/>
      <c r="N201" s="20">
        <f>H201*365</f>
        <v>359.76125432741742</v>
      </c>
      <c r="AJ201" s="35"/>
      <c r="AP201" s="21"/>
    </row>
    <row r="202" spans="1:45" s="20" customFormat="1">
      <c r="A202" s="28"/>
      <c r="B202" s="7"/>
      <c r="C202" s="7"/>
      <c r="D202" s="21">
        <f>D201/D200</f>
        <v>6.4155298355639307E-8</v>
      </c>
      <c r="E202" s="21"/>
      <c r="F202" s="21"/>
      <c r="G202" s="28" t="s">
        <v>168</v>
      </c>
      <c r="H202" s="20">
        <f>MOD(H201,360)</f>
        <v>0.98564727212991077</v>
      </c>
      <c r="I202" s="68"/>
      <c r="J202" s="20">
        <f>MOD(J201,360)</f>
        <v>6.8995309049093754</v>
      </c>
      <c r="L202" s="20">
        <f>MOD(L201,360)</f>
        <v>27.598123619637501</v>
      </c>
      <c r="N202" s="20">
        <f>MOD(N201,360)</f>
        <v>359.76125432741742</v>
      </c>
      <c r="AJ202" s="35"/>
      <c r="AP202" s="21"/>
    </row>
    <row r="203" spans="1:45" s="20" customFormat="1">
      <c r="A203" s="28"/>
      <c r="B203" s="7"/>
      <c r="C203" s="7"/>
      <c r="D203" s="21"/>
      <c r="E203" s="21"/>
      <c r="F203" s="21"/>
      <c r="I203" s="68"/>
      <c r="AJ203" s="35"/>
      <c r="AP203" s="21"/>
    </row>
    <row r="204" spans="1:45" s="15" customFormat="1">
      <c r="A204" s="16" t="s">
        <v>155</v>
      </c>
      <c r="B204" s="16"/>
      <c r="C204" s="26" t="s">
        <v>156</v>
      </c>
      <c r="D204" s="21">
        <f>Z205/24</f>
        <v>87.968469862018878</v>
      </c>
      <c r="E204" s="21" t="s">
        <v>172</v>
      </c>
      <c r="F204" s="21"/>
      <c r="G204" s="15" t="s">
        <v>176</v>
      </c>
      <c r="H204" s="15">
        <v>9</v>
      </c>
      <c r="I204" s="25" t="s">
        <v>180</v>
      </c>
      <c r="J204" s="15">
        <v>156</v>
      </c>
      <c r="K204" s="16" t="s">
        <v>181</v>
      </c>
      <c r="L204" s="15">
        <v>10</v>
      </c>
      <c r="M204" s="15" t="s">
        <v>180</v>
      </c>
      <c r="N204" s="15">
        <v>188</v>
      </c>
      <c r="O204" s="16" t="s">
        <v>181</v>
      </c>
      <c r="P204" s="15">
        <v>10</v>
      </c>
      <c r="Q204" s="15" t="s">
        <v>180</v>
      </c>
      <c r="R204" s="15">
        <v>269</v>
      </c>
      <c r="S204" s="16" t="s">
        <v>181</v>
      </c>
      <c r="T204" s="15">
        <v>240</v>
      </c>
      <c r="U204" s="15" t="s">
        <v>180</v>
      </c>
      <c r="V204" s="15">
        <v>44</v>
      </c>
      <c r="W204" s="16" t="s">
        <v>181</v>
      </c>
      <c r="X204" s="15">
        <v>102</v>
      </c>
      <c r="Y204" s="15" t="s">
        <v>180</v>
      </c>
      <c r="Z204" s="15">
        <v>134</v>
      </c>
      <c r="AJ204" s="33"/>
      <c r="AP204" s="23"/>
    </row>
    <row r="205" spans="1:45" s="18" customFormat="1">
      <c r="B205" s="17"/>
      <c r="C205" s="25"/>
      <c r="D205" s="23">
        <v>87.968999999999994</v>
      </c>
      <c r="E205" s="21" t="s">
        <v>172</v>
      </c>
      <c r="F205" s="23"/>
      <c r="G205" s="18" t="s">
        <v>119</v>
      </c>
      <c r="H205" s="19">
        <v>1</v>
      </c>
      <c r="I205" s="25"/>
      <c r="J205" s="20">
        <f>H205*J204/H204</f>
        <v>17.333333333333332</v>
      </c>
      <c r="K205" s="20"/>
      <c r="L205" s="7"/>
      <c r="M205" s="7"/>
      <c r="N205" s="20">
        <f>J205*N204/L204</f>
        <v>325.86666666666667</v>
      </c>
      <c r="O205" s="20"/>
      <c r="P205" s="20"/>
      <c r="Q205" s="20"/>
      <c r="R205" s="20">
        <f>N205*R204/P204</f>
        <v>8765.8133333333335</v>
      </c>
      <c r="S205" s="20"/>
      <c r="T205" s="20"/>
      <c r="U205" s="20"/>
      <c r="V205" s="20">
        <f>R205*V204/T204</f>
        <v>1607.0657777777778</v>
      </c>
      <c r="W205" s="20"/>
      <c r="X205" s="20"/>
      <c r="Y205" s="20"/>
      <c r="Z205" s="20">
        <f>V205*Z204/X204</f>
        <v>2111.2432766884531</v>
      </c>
      <c r="AJ205" s="34"/>
      <c r="AP205" s="23"/>
    </row>
    <row r="206" spans="1:45" s="20" customFormat="1">
      <c r="B206" s="17"/>
      <c r="C206" s="25"/>
      <c r="D206" s="21">
        <f>D204-D205</f>
        <v>-5.3013798111578581E-4</v>
      </c>
      <c r="E206" s="21"/>
      <c r="F206" s="21"/>
      <c r="G206" s="28" t="s">
        <v>167</v>
      </c>
      <c r="H206" s="20">
        <f>360/Z205*24</f>
        <v>4.0923753768216109</v>
      </c>
      <c r="I206" s="68"/>
      <c r="J206" s="20">
        <f>H206*7</f>
        <v>28.646627637751276</v>
      </c>
      <c r="L206" s="7">
        <f>H206*28</f>
        <v>114.58651055100511</v>
      </c>
      <c r="M206" s="7"/>
      <c r="N206" s="20">
        <f>H206*365</f>
        <v>1493.7170125398879</v>
      </c>
      <c r="AJ206" s="35"/>
      <c r="AP206" s="21"/>
    </row>
    <row r="207" spans="1:45" s="20" customFormat="1">
      <c r="A207" s="28"/>
      <c r="B207" s="7"/>
      <c r="C207" s="7"/>
      <c r="D207" s="21">
        <f>D206/D205</f>
        <v>-6.0264181827210246E-6</v>
      </c>
      <c r="E207" s="21"/>
      <c r="F207" s="21"/>
      <c r="G207" s="28" t="s">
        <v>168</v>
      </c>
      <c r="H207" s="20">
        <f>MOD(H206,360)</f>
        <v>4.0923753768216109</v>
      </c>
      <c r="I207" s="68"/>
      <c r="J207" s="20">
        <f>MOD(J206,360)</f>
        <v>28.646627637751276</v>
      </c>
      <c r="L207" s="20">
        <f>MOD(L206,360)</f>
        <v>114.58651055100511</v>
      </c>
      <c r="N207" s="20">
        <f>MOD(N206,360)</f>
        <v>53.717012539887946</v>
      </c>
      <c r="AJ207" s="35"/>
      <c r="AP207" s="21"/>
    </row>
    <row r="208" spans="1:45" s="20" customFormat="1">
      <c r="A208" s="28"/>
      <c r="B208" s="7"/>
      <c r="C208" s="7"/>
      <c r="D208" s="21"/>
      <c r="E208" s="21"/>
      <c r="F208" s="21"/>
      <c r="I208" s="68"/>
      <c r="AJ208" s="35"/>
      <c r="AP208" s="21"/>
    </row>
    <row r="209" spans="1:42" s="15" customFormat="1">
      <c r="A209" s="16" t="s">
        <v>155</v>
      </c>
      <c r="B209" s="16"/>
      <c r="C209" s="26" t="s">
        <v>157</v>
      </c>
      <c r="D209" s="21">
        <f>Z210/24</f>
        <v>224.69543620253626</v>
      </c>
      <c r="E209" s="21" t="s">
        <v>172</v>
      </c>
      <c r="F209" s="21"/>
      <c r="G209" s="15" t="s">
        <v>176</v>
      </c>
      <c r="H209" s="15">
        <v>9</v>
      </c>
      <c r="I209" s="25" t="s">
        <v>180</v>
      </c>
      <c r="J209" s="15">
        <v>156</v>
      </c>
      <c r="K209" s="16" t="s">
        <v>181</v>
      </c>
      <c r="L209" s="15">
        <v>10</v>
      </c>
      <c r="M209" s="15" t="s">
        <v>180</v>
      </c>
      <c r="N209" s="15">
        <v>188</v>
      </c>
      <c r="O209" s="16" t="s">
        <v>181</v>
      </c>
      <c r="P209" s="15">
        <v>10</v>
      </c>
      <c r="Q209" s="15" t="s">
        <v>180</v>
      </c>
      <c r="R209" s="15">
        <v>269</v>
      </c>
      <c r="S209" s="16" t="s">
        <v>181</v>
      </c>
      <c r="T209" s="15">
        <v>197</v>
      </c>
      <c r="U209" s="15" t="s">
        <v>180</v>
      </c>
      <c r="V209" s="15">
        <v>17</v>
      </c>
      <c r="W209" s="16" t="s">
        <v>181</v>
      </c>
      <c r="X209" s="15">
        <v>31</v>
      </c>
      <c r="Y209" s="15" t="s">
        <v>180</v>
      </c>
      <c r="Z209" s="15">
        <v>221</v>
      </c>
      <c r="AJ209" s="33"/>
      <c r="AP209" s="23"/>
    </row>
    <row r="210" spans="1:42" s="18" customFormat="1">
      <c r="B210" s="17"/>
      <c r="C210" s="25"/>
      <c r="D210" s="23">
        <v>224.7</v>
      </c>
      <c r="E210" s="21" t="s">
        <v>172</v>
      </c>
      <c r="F210" s="23"/>
      <c r="G210" s="18" t="s">
        <v>119</v>
      </c>
      <c r="H210" s="19">
        <v>1</v>
      </c>
      <c r="I210" s="25"/>
      <c r="J210" s="20">
        <f>H210*J209/H209</f>
        <v>17.333333333333332</v>
      </c>
      <c r="K210" s="20"/>
      <c r="L210" s="7"/>
      <c r="M210" s="7"/>
      <c r="N210" s="20">
        <f>J210*N209/L209</f>
        <v>325.86666666666667</v>
      </c>
      <c r="O210" s="20"/>
      <c r="P210" s="20"/>
      <c r="Q210" s="20"/>
      <c r="R210" s="20">
        <f>N210*R209/P209</f>
        <v>8765.8133333333335</v>
      </c>
      <c r="S210" s="20"/>
      <c r="T210" s="20"/>
      <c r="U210" s="20"/>
      <c r="V210" s="20">
        <f>R210*V209/T209</f>
        <v>756.44074450084599</v>
      </c>
      <c r="W210" s="20"/>
      <c r="X210" s="20"/>
      <c r="Y210" s="20"/>
      <c r="Z210" s="20">
        <f>V210*Z209/X209</f>
        <v>5392.6904688608702</v>
      </c>
      <c r="AJ210" s="34"/>
      <c r="AP210" s="23"/>
    </row>
    <row r="211" spans="1:42" s="20" customFormat="1">
      <c r="B211" s="17"/>
      <c r="C211" s="25"/>
      <c r="D211" s="21">
        <f>D209-D210</f>
        <v>-4.5637974637315892E-3</v>
      </c>
      <c r="E211" s="21"/>
      <c r="F211" s="21"/>
      <c r="G211" s="28" t="s">
        <v>167</v>
      </c>
      <c r="H211" s="20">
        <f>360/Z210*24</f>
        <v>1.6021687226237331</v>
      </c>
      <c r="I211" s="68"/>
      <c r="J211" s="20">
        <f>H211*7</f>
        <v>11.215181058366131</v>
      </c>
      <c r="L211" s="7">
        <f>H211*28</f>
        <v>44.860724233464524</v>
      </c>
      <c r="M211" s="7"/>
      <c r="N211" s="20">
        <f>H211*365</f>
        <v>584.79158375766258</v>
      </c>
      <c r="AJ211" s="35"/>
      <c r="AP211" s="21"/>
    </row>
    <row r="212" spans="1:42" s="20" customFormat="1">
      <c r="A212" s="28"/>
      <c r="B212" s="7"/>
      <c r="C212" s="7"/>
      <c r="D212" s="21">
        <f>D211/D210</f>
        <v>-2.0310625116740497E-5</v>
      </c>
      <c r="E212" s="21"/>
      <c r="F212" s="21"/>
      <c r="G212" s="28" t="s">
        <v>168</v>
      </c>
      <c r="H212" s="20">
        <f>MOD(H211,360)</f>
        <v>1.6021687226237331</v>
      </c>
      <c r="I212" s="68"/>
      <c r="J212" s="20">
        <f>MOD(J211,360)</f>
        <v>11.215181058366131</v>
      </c>
      <c r="L212" s="20">
        <f>MOD(L211,360)</f>
        <v>44.860724233464524</v>
      </c>
      <c r="N212" s="20">
        <f>MOD(N211,360)</f>
        <v>224.79158375766258</v>
      </c>
      <c r="AJ212" s="35"/>
      <c r="AP212" s="21"/>
    </row>
    <row r="213" spans="1:42" s="20" customFormat="1">
      <c r="A213" s="28"/>
      <c r="B213" s="7"/>
      <c r="C213" s="7"/>
      <c r="D213" s="21"/>
      <c r="E213" s="21"/>
      <c r="F213" s="21"/>
      <c r="I213" s="68"/>
      <c r="AJ213" s="35"/>
      <c r="AP213" s="21"/>
    </row>
    <row r="214" spans="1:42" s="15" customFormat="1">
      <c r="A214" s="16" t="s">
        <v>155</v>
      </c>
      <c r="B214" s="16"/>
      <c r="C214" s="26" t="s">
        <v>158</v>
      </c>
      <c r="D214" s="21">
        <f>Z215/24</f>
        <v>686.92967438113828</v>
      </c>
      <c r="E214" s="21" t="s">
        <v>172</v>
      </c>
      <c r="F214" s="21"/>
      <c r="G214" s="15" t="s">
        <v>176</v>
      </c>
      <c r="H214" s="15">
        <v>9</v>
      </c>
      <c r="I214" s="25" t="s">
        <v>180</v>
      </c>
      <c r="J214" s="15">
        <v>156</v>
      </c>
      <c r="K214" s="16" t="s">
        <v>181</v>
      </c>
      <c r="L214" s="15">
        <v>10</v>
      </c>
      <c r="M214" s="15" t="s">
        <v>180</v>
      </c>
      <c r="N214" s="15">
        <v>188</v>
      </c>
      <c r="O214" s="16" t="s">
        <v>181</v>
      </c>
      <c r="P214" s="15">
        <v>10</v>
      </c>
      <c r="Q214" s="15" t="s">
        <v>180</v>
      </c>
      <c r="R214" s="15">
        <v>269</v>
      </c>
      <c r="S214" s="16" t="s">
        <v>181</v>
      </c>
      <c r="T214" s="15">
        <v>203</v>
      </c>
      <c r="U214" s="15" t="s">
        <v>180</v>
      </c>
      <c r="V214" s="15">
        <v>95</v>
      </c>
      <c r="W214" s="16" t="s">
        <v>181</v>
      </c>
      <c r="X214" s="15">
        <v>53</v>
      </c>
      <c r="Y214" s="15" t="s">
        <v>180</v>
      </c>
      <c r="Z214" s="15">
        <v>213</v>
      </c>
      <c r="AJ214" s="33"/>
      <c r="AP214" s="23"/>
    </row>
    <row r="215" spans="1:42" s="18" customFormat="1">
      <c r="B215" s="17"/>
      <c r="C215" s="25"/>
      <c r="D215" s="23">
        <v>686.98</v>
      </c>
      <c r="E215" s="23" t="s">
        <v>172</v>
      </c>
      <c r="F215" s="23"/>
      <c r="G215" s="18" t="s">
        <v>119</v>
      </c>
      <c r="H215" s="19">
        <v>1</v>
      </c>
      <c r="I215" s="25"/>
      <c r="J215" s="20">
        <f>H215*J214/H214</f>
        <v>17.333333333333332</v>
      </c>
      <c r="K215" s="20"/>
      <c r="L215" s="7"/>
      <c r="M215" s="7"/>
      <c r="N215" s="20">
        <f>J215*N214/L214</f>
        <v>325.86666666666667</v>
      </c>
      <c r="O215" s="20"/>
      <c r="P215" s="20"/>
      <c r="Q215" s="20"/>
      <c r="R215" s="20">
        <f>N215*R214/P214</f>
        <v>8765.8133333333335</v>
      </c>
      <c r="S215" s="20"/>
      <c r="T215" s="20"/>
      <c r="U215" s="20"/>
      <c r="V215" s="20">
        <f>R215*V214/T214</f>
        <v>4102.2279146141218</v>
      </c>
      <c r="W215" s="20"/>
      <c r="X215" s="20"/>
      <c r="Y215" s="20"/>
      <c r="Z215" s="20">
        <f>V215*Z214/X214</f>
        <v>16486.312185147319</v>
      </c>
      <c r="AJ215" s="34"/>
      <c r="AP215" s="23"/>
    </row>
    <row r="216" spans="1:42" s="20" customFormat="1">
      <c r="B216" s="17"/>
      <c r="C216" s="25"/>
      <c r="D216" s="21">
        <f>D214-D215</f>
        <v>-5.0325618861734256E-2</v>
      </c>
      <c r="E216" s="21"/>
      <c r="F216" s="21"/>
      <c r="G216" s="28" t="s">
        <v>167</v>
      </c>
      <c r="H216" s="20">
        <f>360/Z215*24</f>
        <v>0.52407111444752708</v>
      </c>
      <c r="I216" s="68"/>
      <c r="J216" s="20">
        <f>H216*7</f>
        <v>3.6684978011326894</v>
      </c>
      <c r="L216" s="7">
        <f>H216*28</f>
        <v>14.673991204530758</v>
      </c>
      <c r="M216" s="7"/>
      <c r="N216" s="20">
        <f>H216*365</f>
        <v>191.28595677334738</v>
      </c>
      <c r="AJ216" s="35"/>
      <c r="AP216" s="21"/>
    </row>
    <row r="217" spans="1:42" s="20" customFormat="1">
      <c r="A217" s="28"/>
      <c r="B217" s="7"/>
      <c r="C217" s="7"/>
      <c r="D217" s="21">
        <f>D216/D215</f>
        <v>-7.3256308570459486E-5</v>
      </c>
      <c r="E217" s="21"/>
      <c r="F217" s="21"/>
      <c r="G217" s="28" t="s">
        <v>168</v>
      </c>
      <c r="H217" s="20">
        <f>MOD(H216,360)</f>
        <v>0.52407111444752708</v>
      </c>
      <c r="I217" s="68"/>
      <c r="J217" s="20">
        <f>MOD(J216,360)</f>
        <v>3.6684978011326894</v>
      </c>
      <c r="L217" s="20">
        <f>MOD(L216,360)</f>
        <v>14.673991204530758</v>
      </c>
      <c r="N217" s="20">
        <f>MOD(N216,360)</f>
        <v>191.28595677334738</v>
      </c>
      <c r="AJ217" s="35"/>
      <c r="AP217" s="21"/>
    </row>
    <row r="218" spans="1:42" s="20" customFormat="1">
      <c r="A218" s="28"/>
      <c r="B218" s="7"/>
      <c r="C218" s="7"/>
      <c r="D218" s="21"/>
      <c r="E218" s="21"/>
      <c r="F218" s="21"/>
      <c r="I218" s="68"/>
      <c r="AJ218" s="35"/>
      <c r="AP218" s="21"/>
    </row>
    <row r="219" spans="1:42" s="15" customFormat="1">
      <c r="A219" s="16" t="s">
        <v>155</v>
      </c>
      <c r="B219" s="16"/>
      <c r="C219" s="26" t="s">
        <v>159</v>
      </c>
      <c r="D219" s="21">
        <f>Z220/24</f>
        <v>4330.5933275462967</v>
      </c>
      <c r="E219" s="21" t="s">
        <v>172</v>
      </c>
      <c r="F219" s="21"/>
      <c r="G219" s="15" t="s">
        <v>176</v>
      </c>
      <c r="H219" s="15">
        <v>9</v>
      </c>
      <c r="I219" s="25" t="s">
        <v>180</v>
      </c>
      <c r="J219" s="15">
        <v>156</v>
      </c>
      <c r="K219" s="16" t="s">
        <v>181</v>
      </c>
      <c r="L219" s="15">
        <v>10</v>
      </c>
      <c r="M219" s="15" t="s">
        <v>180</v>
      </c>
      <c r="N219" s="15">
        <v>188</v>
      </c>
      <c r="O219" s="16" t="s">
        <v>181</v>
      </c>
      <c r="P219" s="15">
        <v>10</v>
      </c>
      <c r="Q219" s="15" t="s">
        <v>180</v>
      </c>
      <c r="R219" s="15">
        <v>269</v>
      </c>
      <c r="S219" s="16" t="s">
        <v>181</v>
      </c>
      <c r="T219" s="15">
        <v>96</v>
      </c>
      <c r="U219" s="15" t="s">
        <v>180</v>
      </c>
      <c r="V219" s="15">
        <v>157</v>
      </c>
      <c r="W219" s="16" t="s">
        <v>181</v>
      </c>
      <c r="X219" s="15">
        <v>32</v>
      </c>
      <c r="Y219" s="15" t="s">
        <v>180</v>
      </c>
      <c r="Z219" s="15">
        <v>232</v>
      </c>
      <c r="AJ219" s="33"/>
      <c r="AP219" s="23"/>
    </row>
    <row r="220" spans="1:42" s="18" customFormat="1">
      <c r="B220" s="17"/>
      <c r="C220" s="25"/>
      <c r="D220" s="23">
        <f>365.24219879*11.869</f>
        <v>4335.0596574385099</v>
      </c>
      <c r="E220" s="21" t="s">
        <v>172</v>
      </c>
      <c r="F220" s="23"/>
      <c r="G220" s="18" t="s">
        <v>119</v>
      </c>
      <c r="H220" s="19">
        <v>1</v>
      </c>
      <c r="I220" s="25"/>
      <c r="J220" s="20">
        <f>H220*J219/H219</f>
        <v>17.333333333333332</v>
      </c>
      <c r="K220" s="20"/>
      <c r="L220" s="7"/>
      <c r="M220" s="7"/>
      <c r="N220" s="20">
        <f>J220*N219/L219</f>
        <v>325.86666666666667</v>
      </c>
      <c r="O220" s="20"/>
      <c r="P220" s="20"/>
      <c r="Q220" s="20"/>
      <c r="R220" s="20">
        <f>N220*R219/P219</f>
        <v>8765.8133333333335</v>
      </c>
      <c r="S220" s="20"/>
      <c r="T220" s="20"/>
      <c r="U220" s="20"/>
      <c r="V220" s="20">
        <f>R220*V219/T219</f>
        <v>14335.757222222222</v>
      </c>
      <c r="W220" s="20"/>
      <c r="X220" s="20"/>
      <c r="Y220" s="20"/>
      <c r="Z220" s="20">
        <f>V220*Z219/X219</f>
        <v>103934.23986111111</v>
      </c>
      <c r="AJ220" s="34"/>
      <c r="AP220" s="23"/>
    </row>
    <row r="221" spans="1:42" s="20" customFormat="1">
      <c r="B221" s="17"/>
      <c r="C221" s="25"/>
      <c r="D221" s="21">
        <f>D219-D220</f>
        <v>-4.4663298922132526</v>
      </c>
      <c r="E221" s="21"/>
      <c r="F221" s="21"/>
      <c r="G221" s="28" t="s">
        <v>167</v>
      </c>
      <c r="H221" s="20">
        <f>360/Z220*24</f>
        <v>8.3129486601775909E-2</v>
      </c>
      <c r="I221" s="68"/>
      <c r="J221" s="20">
        <f>H221*7</f>
        <v>0.58190640621243139</v>
      </c>
      <c r="L221" s="7">
        <f>H221*28</f>
        <v>2.3276256248497256</v>
      </c>
      <c r="M221" s="7"/>
      <c r="N221" s="20">
        <f>H221*365</f>
        <v>30.342262609648206</v>
      </c>
      <c r="AJ221" s="35"/>
      <c r="AP221" s="21"/>
    </row>
    <row r="222" spans="1:42" s="20" customFormat="1">
      <c r="A222" s="28"/>
      <c r="B222" s="7"/>
      <c r="C222" s="7"/>
      <c r="D222" s="21">
        <f>D221/D220</f>
        <v>-1.0302810676548584E-3</v>
      </c>
      <c r="E222" s="21"/>
      <c r="F222" s="21"/>
      <c r="G222" s="28" t="s">
        <v>168</v>
      </c>
      <c r="H222" s="20">
        <f>MOD(H221,360)</f>
        <v>8.3129486601775909E-2</v>
      </c>
      <c r="I222" s="68"/>
      <c r="J222" s="20">
        <f>MOD(J221,360)</f>
        <v>0.58190640621243139</v>
      </c>
      <c r="L222" s="20">
        <f>MOD(L221,360)</f>
        <v>2.3276256248497256</v>
      </c>
      <c r="N222" s="20">
        <f>MOD(N221,360)</f>
        <v>30.342262609648206</v>
      </c>
      <c r="AJ222" s="35"/>
      <c r="AP222" s="21"/>
    </row>
    <row r="223" spans="1:42" s="20" customFormat="1">
      <c r="A223" s="28"/>
      <c r="B223" s="7"/>
      <c r="C223" s="7"/>
      <c r="D223" s="21"/>
      <c r="E223" s="21"/>
      <c r="F223" s="21"/>
      <c r="I223" s="68"/>
      <c r="AJ223" s="35"/>
      <c r="AP223" s="21"/>
    </row>
    <row r="224" spans="1:42" s="15" customFormat="1">
      <c r="A224" s="16" t="s">
        <v>155</v>
      </c>
      <c r="B224" s="16"/>
      <c r="C224" s="26" t="s">
        <v>160</v>
      </c>
      <c r="D224" s="21">
        <f>Z225/24</f>
        <v>10746.937524904215</v>
      </c>
      <c r="E224" s="21" t="s">
        <v>172</v>
      </c>
      <c r="F224" s="21"/>
      <c r="G224" s="15" t="s">
        <v>176</v>
      </c>
      <c r="H224" s="15">
        <v>9</v>
      </c>
      <c r="I224" s="25" t="s">
        <v>180</v>
      </c>
      <c r="J224" s="15">
        <v>156</v>
      </c>
      <c r="K224" s="16" t="s">
        <v>181</v>
      </c>
      <c r="L224" s="15">
        <v>10</v>
      </c>
      <c r="M224" s="15" t="s">
        <v>180</v>
      </c>
      <c r="N224" s="15">
        <v>188</v>
      </c>
      <c r="O224" s="16" t="s">
        <v>181</v>
      </c>
      <c r="P224" s="15">
        <v>10</v>
      </c>
      <c r="Q224" s="15" t="s">
        <v>180</v>
      </c>
      <c r="R224" s="15">
        <v>269</v>
      </c>
      <c r="S224" s="16" t="s">
        <v>181</v>
      </c>
      <c r="T224" s="15">
        <v>58</v>
      </c>
      <c r="U224" s="15" t="s">
        <v>180</v>
      </c>
      <c r="V224" s="15">
        <v>161</v>
      </c>
      <c r="W224" s="16" t="s">
        <v>181</v>
      </c>
      <c r="X224" s="15">
        <v>20</v>
      </c>
      <c r="Y224" s="15" t="s">
        <v>180</v>
      </c>
      <c r="Z224" s="15">
        <v>212</v>
      </c>
      <c r="AJ224" s="33"/>
      <c r="AP224" s="23"/>
    </row>
    <row r="225" spans="1:42" s="18" customFormat="1">
      <c r="B225" s="17"/>
      <c r="C225" s="25"/>
      <c r="D225" s="23">
        <f>365.24219879*29.46</f>
        <v>10760.0351763534</v>
      </c>
      <c r="E225" s="21" t="s">
        <v>172</v>
      </c>
      <c r="F225" s="23"/>
      <c r="G225" s="18" t="s">
        <v>119</v>
      </c>
      <c r="H225" s="19">
        <v>1</v>
      </c>
      <c r="I225" s="25"/>
      <c r="J225" s="20">
        <f>H225*J224/H224</f>
        <v>17.333333333333332</v>
      </c>
      <c r="K225" s="20"/>
      <c r="L225" s="7"/>
      <c r="M225" s="7"/>
      <c r="N225" s="20">
        <f>J225*N224/L224</f>
        <v>325.86666666666667</v>
      </c>
      <c r="O225" s="20"/>
      <c r="P225" s="20"/>
      <c r="Q225" s="20"/>
      <c r="R225" s="20">
        <f>N225*R224/P224</f>
        <v>8765.8133333333335</v>
      </c>
      <c r="S225" s="20"/>
      <c r="T225" s="20"/>
      <c r="U225" s="20"/>
      <c r="V225" s="20">
        <f>R225*V224/T224</f>
        <v>24332.688735632186</v>
      </c>
      <c r="W225" s="20"/>
      <c r="X225" s="20"/>
      <c r="Y225" s="20"/>
      <c r="Z225" s="20">
        <f>V225*Z224/X224</f>
        <v>257926.50059770118</v>
      </c>
      <c r="AJ225" s="34"/>
      <c r="AP225" s="23"/>
    </row>
    <row r="226" spans="1:42" s="20" customFormat="1">
      <c r="B226" s="17"/>
      <c r="C226" s="25"/>
      <c r="D226" s="21">
        <f>D224-D225</f>
        <v>-13.097651449184923</v>
      </c>
      <c r="E226" s="21"/>
      <c r="F226" s="21"/>
      <c r="G226" s="28" t="s">
        <v>167</v>
      </c>
      <c r="H226" s="20">
        <f>360/Z225*24</f>
        <v>3.3497915026095643E-2</v>
      </c>
      <c r="I226" s="68"/>
      <c r="J226" s="20">
        <f>H226*7</f>
        <v>0.2344854051826695</v>
      </c>
      <c r="L226" s="7">
        <f>H226*28</f>
        <v>0.93794162073067799</v>
      </c>
      <c r="M226" s="7"/>
      <c r="N226" s="20">
        <f>H226*365</f>
        <v>12.226738984524909</v>
      </c>
      <c r="AJ226" s="35"/>
      <c r="AP226" s="21"/>
    </row>
    <row r="227" spans="1:42" s="20" customFormat="1">
      <c r="A227" s="28"/>
      <c r="B227" s="7"/>
      <c r="C227" s="7"/>
      <c r="D227" s="21">
        <f>D226/D225</f>
        <v>-1.2172498727484409E-3</v>
      </c>
      <c r="E227" s="21"/>
      <c r="F227" s="21"/>
      <c r="G227" s="28" t="s">
        <v>168</v>
      </c>
      <c r="H227" s="20">
        <f>MOD(H226,360)</f>
        <v>3.3497915026095643E-2</v>
      </c>
      <c r="I227" s="68"/>
      <c r="J227" s="20">
        <f>MOD(J226,360)</f>
        <v>0.2344854051826695</v>
      </c>
      <c r="L227" s="20">
        <f>MOD(L226,360)</f>
        <v>0.93794162073067799</v>
      </c>
      <c r="N227" s="20">
        <f>MOD(N226,360)</f>
        <v>12.226738984524909</v>
      </c>
      <c r="AJ227" s="35"/>
      <c r="AP227" s="21"/>
    </row>
    <row r="228" spans="1:42" s="20" customFormat="1">
      <c r="A228" s="28"/>
      <c r="B228" s="7"/>
      <c r="C228" s="7"/>
      <c r="D228" s="21"/>
      <c r="E228" s="21"/>
      <c r="F228" s="21"/>
      <c r="I228" s="68"/>
      <c r="AJ228" s="35"/>
      <c r="AP228" s="21"/>
    </row>
    <row r="229" spans="1:42" s="15" customFormat="1">
      <c r="A229" s="16" t="s">
        <v>155</v>
      </c>
      <c r="B229" s="16"/>
      <c r="C229" s="26" t="s">
        <v>103</v>
      </c>
      <c r="D229" s="21">
        <f>V230/24</f>
        <v>29.530588907947394</v>
      </c>
      <c r="E229" s="21" t="s">
        <v>172</v>
      </c>
      <c r="F229" s="21"/>
      <c r="G229" s="15" t="s">
        <v>176</v>
      </c>
      <c r="H229" s="15">
        <v>9</v>
      </c>
      <c r="I229" s="25" t="s">
        <v>180</v>
      </c>
      <c r="J229" s="15">
        <v>108</v>
      </c>
      <c r="K229" s="16" t="s">
        <v>181</v>
      </c>
      <c r="L229" s="15">
        <v>12</v>
      </c>
      <c r="M229" s="15" t="s">
        <v>180</v>
      </c>
      <c r="N229" s="15">
        <v>116</v>
      </c>
      <c r="O229" s="16" t="s">
        <v>181</v>
      </c>
      <c r="P229" s="15">
        <v>22</v>
      </c>
      <c r="Q229" s="15" t="s">
        <v>180</v>
      </c>
      <c r="R229" s="15">
        <v>137</v>
      </c>
      <c r="S229" s="16" t="s">
        <v>181</v>
      </c>
      <c r="T229" s="15">
        <v>53</v>
      </c>
      <c r="U229" s="15" t="s">
        <v>180</v>
      </c>
      <c r="V229" s="15">
        <v>52</v>
      </c>
      <c r="AJ229" s="37" t="s">
        <v>184</v>
      </c>
      <c r="AP229" s="23"/>
    </row>
    <row r="230" spans="1:42" s="18" customFormat="1">
      <c r="B230" s="17"/>
      <c r="C230" s="26"/>
      <c r="D230" s="23">
        <f>29.530589</f>
        <v>29.530588999999999</v>
      </c>
      <c r="E230" s="21" t="s">
        <v>172</v>
      </c>
      <c r="F230" s="23"/>
      <c r="G230" s="18" t="s">
        <v>119</v>
      </c>
      <c r="H230" s="19">
        <v>1</v>
      </c>
      <c r="I230" s="25"/>
      <c r="J230" s="20">
        <f>H230*J229/H229</f>
        <v>12</v>
      </c>
      <c r="K230" s="20"/>
      <c r="L230" s="7"/>
      <c r="M230" s="7"/>
      <c r="N230" s="20">
        <f>J230*N229/L229</f>
        <v>116</v>
      </c>
      <c r="O230" s="20"/>
      <c r="P230" s="20"/>
      <c r="Q230" s="20"/>
      <c r="R230" s="20">
        <f>N230*R229/P229</f>
        <v>722.36363636363637</v>
      </c>
      <c r="S230" s="20"/>
      <c r="T230" s="20"/>
      <c r="U230" s="20"/>
      <c r="V230" s="20">
        <f>R230*V229/T229</f>
        <v>708.73413379073747</v>
      </c>
      <c r="AJ230" s="34"/>
      <c r="AP230" s="23"/>
    </row>
    <row r="231" spans="1:42" s="20" customFormat="1">
      <c r="B231" s="17"/>
      <c r="C231" s="25"/>
      <c r="D231" s="21">
        <f>D229-D230</f>
        <v>-9.2052605538128773E-8</v>
      </c>
      <c r="E231" s="21"/>
      <c r="F231" s="21"/>
      <c r="G231" s="28" t="s">
        <v>167</v>
      </c>
      <c r="H231" s="20">
        <f>360*24/V230</f>
        <v>12.190749094851789</v>
      </c>
      <c r="I231" s="68"/>
      <c r="J231" s="20">
        <f>H231*7</f>
        <v>85.33524366396253</v>
      </c>
      <c r="L231" s="7">
        <f>H231*28</f>
        <v>341.34097465585012</v>
      </c>
      <c r="M231" s="7"/>
      <c r="N231" s="20">
        <f>H231*365</f>
        <v>4449.6234196209034</v>
      </c>
      <c r="AJ231" s="35"/>
      <c r="AP231" s="21"/>
    </row>
    <row r="232" spans="1:42" s="20" customFormat="1">
      <c r="A232" s="28"/>
      <c r="B232" s="7"/>
      <c r="C232" s="7"/>
      <c r="D232" s="21">
        <f>D231/D230</f>
        <v>-3.1171950392905733E-9</v>
      </c>
      <c r="E232" s="21"/>
      <c r="F232" s="21"/>
      <c r="G232" s="28" t="s">
        <v>168</v>
      </c>
      <c r="H232" s="20">
        <f>MOD(H231,360)</f>
        <v>12.190749094851789</v>
      </c>
      <c r="I232" s="68"/>
      <c r="J232" s="20">
        <f>MOD(J231,360)</f>
        <v>85.33524366396253</v>
      </c>
      <c r="L232" s="20">
        <f>MOD(L231,360)</f>
        <v>341.34097465585012</v>
      </c>
      <c r="N232" s="20">
        <f>MOD(N231,360)</f>
        <v>129.62341962090341</v>
      </c>
      <c r="AJ232" s="35"/>
      <c r="AP232" s="21"/>
    </row>
    <row r="233" spans="1:42" s="20" customFormat="1">
      <c r="A233" s="28"/>
      <c r="B233" s="7"/>
      <c r="C233" s="7"/>
      <c r="D233" s="21"/>
      <c r="E233" s="21"/>
      <c r="F233" s="21"/>
      <c r="I233" s="68"/>
      <c r="AJ233" s="35"/>
      <c r="AP233" s="21"/>
    </row>
    <row r="234" spans="1:42" s="20" customFormat="1">
      <c r="A234" s="28" t="s">
        <v>155</v>
      </c>
      <c r="B234" s="7"/>
      <c r="C234" s="28" t="s">
        <v>161</v>
      </c>
      <c r="D234" s="21">
        <v>366.24220000000003</v>
      </c>
      <c r="E234" s="21"/>
      <c r="F234" s="21"/>
      <c r="H234" s="30" t="s">
        <v>162</v>
      </c>
      <c r="I234" s="54"/>
      <c r="AJ234" s="35"/>
      <c r="AP234" s="21"/>
    </row>
    <row r="235" spans="1:42" s="20" customFormat="1">
      <c r="A235" s="28"/>
      <c r="B235" s="7"/>
      <c r="C235" s="7"/>
      <c r="D235" s="23">
        <f>1+365.24219879</f>
        <v>366.24219878999997</v>
      </c>
      <c r="E235" s="23"/>
      <c r="F235" s="23"/>
      <c r="I235" s="68"/>
      <c r="AJ235" s="35"/>
      <c r="AP235" s="21"/>
    </row>
    <row r="236" spans="1:42" s="20" customFormat="1">
      <c r="A236" s="28"/>
      <c r="B236" s="7"/>
      <c r="C236" s="7"/>
      <c r="D236" s="21">
        <f>D234-D235</f>
        <v>1.2100000503778574E-6</v>
      </c>
      <c r="E236" s="21"/>
      <c r="F236" s="21"/>
      <c r="I236" s="68"/>
      <c r="AJ236" s="35"/>
      <c r="AP236" s="21"/>
    </row>
    <row r="237" spans="1:42" s="20" customFormat="1">
      <c r="A237" s="28"/>
      <c r="B237" s="7"/>
      <c r="C237" s="7"/>
      <c r="D237" s="21">
        <f>D236/D235</f>
        <v>3.3038247759965551E-9</v>
      </c>
      <c r="E237" s="21"/>
      <c r="F237" s="21"/>
      <c r="I237" s="68"/>
      <c r="AJ237" s="35"/>
      <c r="AP237" s="21"/>
    </row>
    <row r="239" spans="1:42" s="15" customFormat="1">
      <c r="A239" s="44" t="s">
        <v>5</v>
      </c>
      <c r="B239" s="16"/>
      <c r="C239" s="26" t="s">
        <v>97</v>
      </c>
      <c r="D239" s="21">
        <f>V240/24</f>
        <v>365</v>
      </c>
      <c r="E239" s="21" t="s">
        <v>172</v>
      </c>
      <c r="F239" s="21"/>
      <c r="G239" s="15" t="s">
        <v>176</v>
      </c>
      <c r="H239" s="15">
        <v>7</v>
      </c>
      <c r="I239" s="25" t="s">
        <v>180</v>
      </c>
      <c r="J239" s="15">
        <v>168</v>
      </c>
      <c r="K239" s="16" t="s">
        <v>181</v>
      </c>
      <c r="L239" s="15">
        <v>14</v>
      </c>
      <c r="M239" s="15" t="s">
        <v>180</v>
      </c>
      <c r="N239" s="15">
        <v>14</v>
      </c>
      <c r="O239" s="16" t="s">
        <v>181</v>
      </c>
      <c r="P239" s="15">
        <v>6</v>
      </c>
      <c r="Q239" s="15" t="s">
        <v>180</v>
      </c>
      <c r="R239" s="15">
        <v>120</v>
      </c>
      <c r="S239" s="16" t="s">
        <v>181</v>
      </c>
      <c r="T239" s="15">
        <v>8</v>
      </c>
      <c r="U239" s="15" t="s">
        <v>180</v>
      </c>
      <c r="V239" s="15">
        <v>146</v>
      </c>
      <c r="AJ239" s="33"/>
      <c r="AP239" s="23"/>
    </row>
    <row r="240" spans="1:42" s="18" customFormat="1">
      <c r="B240" s="17"/>
      <c r="C240" s="25"/>
      <c r="D240" s="23">
        <v>365.24219878999997</v>
      </c>
      <c r="E240" s="23" t="s">
        <v>172</v>
      </c>
      <c r="F240" s="23"/>
      <c r="G240" s="18" t="s">
        <v>119</v>
      </c>
      <c r="H240" s="18">
        <v>1</v>
      </c>
      <c r="I240" s="25"/>
      <c r="J240" s="20">
        <f>H240*J239/H239</f>
        <v>24</v>
      </c>
      <c r="K240" s="20"/>
      <c r="N240" s="20">
        <f>J240*N239/L239</f>
        <v>24</v>
      </c>
      <c r="R240" s="20">
        <f>N240*R239/P239</f>
        <v>480</v>
      </c>
      <c r="V240" s="20">
        <f>R240*V239/T239</f>
        <v>8760</v>
      </c>
      <c r="AJ240" s="34"/>
      <c r="AP240" s="23"/>
    </row>
    <row r="241" spans="1:45" s="20" customFormat="1">
      <c r="A241" s="19"/>
      <c r="B241" s="17"/>
      <c r="C241" s="25"/>
      <c r="D241" s="21">
        <f>D239-D240</f>
        <v>-0.24219878999997491</v>
      </c>
      <c r="E241" s="21"/>
      <c r="F241" s="21"/>
      <c r="G241" s="28" t="s">
        <v>167</v>
      </c>
      <c r="H241" s="20">
        <f>360/V240*24</f>
        <v>0.98630136986301364</v>
      </c>
      <c r="I241" s="68"/>
      <c r="J241" s="20">
        <f>H241*7</f>
        <v>6.9041095890410951</v>
      </c>
      <c r="L241" s="7">
        <f>H241*28</f>
        <v>27.61643835616438</v>
      </c>
      <c r="M241" s="7"/>
      <c r="N241" s="20">
        <f>H241*365</f>
        <v>360</v>
      </c>
      <c r="AJ241" s="35"/>
      <c r="AP241" s="21"/>
    </row>
    <row r="242" spans="1:45" s="20" customFormat="1">
      <c r="A242" s="28"/>
      <c r="B242" s="7"/>
      <c r="C242" s="7"/>
      <c r="D242" s="21">
        <f>D241/D240</f>
        <v>-6.6311831108877364E-4</v>
      </c>
      <c r="E242" s="21"/>
      <c r="F242" s="21"/>
      <c r="G242" s="28" t="s">
        <v>168</v>
      </c>
      <c r="H242" s="20">
        <f>MOD(H241,360)</f>
        <v>0.98630136986301364</v>
      </c>
      <c r="I242" s="68"/>
      <c r="J242" s="20">
        <f>MOD(J241,360)</f>
        <v>6.9041095890410951</v>
      </c>
      <c r="L242" s="20">
        <f>MOD(L241,360)</f>
        <v>27.61643835616438</v>
      </c>
      <c r="N242" s="20">
        <f>MOD(N241,360)</f>
        <v>0</v>
      </c>
      <c r="AJ242" s="35"/>
      <c r="AP242" s="21"/>
    </row>
    <row r="243" spans="1:45">
      <c r="A243" s="11"/>
      <c r="B243" s="13"/>
      <c r="L243" s="13"/>
      <c r="M243" s="13"/>
      <c r="N243" s="6"/>
      <c r="AS243" s="4"/>
    </row>
    <row r="244" spans="1:45" s="15" customFormat="1">
      <c r="A244" s="16" t="s">
        <v>5</v>
      </c>
      <c r="B244" s="16"/>
      <c r="C244" s="26" t="s">
        <v>105</v>
      </c>
      <c r="D244" s="21">
        <f>V245/24</f>
        <v>27.322916666666668</v>
      </c>
      <c r="E244" s="21" t="s">
        <v>172</v>
      </c>
      <c r="F244" s="21"/>
      <c r="G244" s="15" t="s">
        <v>176</v>
      </c>
      <c r="H244" s="15">
        <v>7</v>
      </c>
      <c r="I244" s="25" t="s">
        <v>180</v>
      </c>
      <c r="J244" s="15">
        <v>168</v>
      </c>
      <c r="K244" s="16" t="s">
        <v>181</v>
      </c>
      <c r="L244" s="15">
        <v>24</v>
      </c>
      <c r="M244" s="15" t="s">
        <v>180</v>
      </c>
      <c r="N244" s="15">
        <v>6</v>
      </c>
      <c r="O244" s="16" t="s">
        <v>181</v>
      </c>
      <c r="P244" s="15">
        <v>6</v>
      </c>
      <c r="Q244" s="15" t="s">
        <v>180</v>
      </c>
      <c r="R244" s="15">
        <v>43</v>
      </c>
      <c r="S244" s="16" t="s">
        <v>181</v>
      </c>
      <c r="T244" s="15">
        <v>8</v>
      </c>
      <c r="U244" s="15" t="s">
        <v>180</v>
      </c>
      <c r="V244" s="15">
        <v>122</v>
      </c>
      <c r="AJ244" s="33"/>
      <c r="AP244" s="23"/>
    </row>
    <row r="245" spans="1:45" s="18" customFormat="1">
      <c r="B245" s="17"/>
      <c r="C245" s="26"/>
      <c r="D245" s="23">
        <v>27.321662</v>
      </c>
      <c r="E245" s="23" t="s">
        <v>172</v>
      </c>
      <c r="F245" s="23"/>
      <c r="G245" s="18" t="s">
        <v>119</v>
      </c>
      <c r="H245" s="18">
        <v>1</v>
      </c>
      <c r="I245" s="25"/>
      <c r="J245" s="20">
        <f>H245*J244/H244</f>
        <v>24</v>
      </c>
      <c r="K245" s="20"/>
      <c r="L245" s="7"/>
      <c r="M245" s="7"/>
      <c r="N245" s="20">
        <f>J245*N244/L244</f>
        <v>6</v>
      </c>
      <c r="O245" s="20"/>
      <c r="P245" s="20"/>
      <c r="Q245" s="20"/>
      <c r="R245" s="20">
        <f>N245*R244/P244</f>
        <v>43</v>
      </c>
      <c r="S245" s="20"/>
      <c r="T245" s="20"/>
      <c r="U245" s="20"/>
      <c r="V245" s="20">
        <f>R245*V244/T244</f>
        <v>655.75</v>
      </c>
      <c r="AJ245" s="34"/>
      <c r="AP245" s="23"/>
    </row>
    <row r="246" spans="1:45" s="20" customFormat="1">
      <c r="A246" s="19"/>
      <c r="B246" s="17"/>
      <c r="C246" s="25"/>
      <c r="D246" s="21">
        <f>D244-D245</f>
        <v>1.2546666666679585E-3</v>
      </c>
      <c r="E246" s="21"/>
      <c r="F246" s="21"/>
      <c r="G246" s="28" t="s">
        <v>167</v>
      </c>
      <c r="H246" s="20">
        <f>360/V245*24</f>
        <v>13.175752954632099</v>
      </c>
      <c r="I246" s="68"/>
      <c r="J246" s="20">
        <f>H246*7</f>
        <v>92.230270682424688</v>
      </c>
      <c r="L246" s="7">
        <f>H246*28</f>
        <v>368.92108272969875</v>
      </c>
      <c r="M246" s="7"/>
      <c r="N246" s="7">
        <f>H246*365</f>
        <v>4809.1498284407162</v>
      </c>
      <c r="AJ246" s="35"/>
      <c r="AP246" s="21"/>
    </row>
    <row r="247" spans="1:45" s="20" customFormat="1">
      <c r="A247" s="28"/>
      <c r="B247" s="7"/>
      <c r="C247" s="7"/>
      <c r="D247" s="21">
        <f>D246/D245</f>
        <v>4.5922047738821981E-5</v>
      </c>
      <c r="E247" s="21"/>
      <c r="F247" s="21"/>
      <c r="G247" s="28" t="s">
        <v>168</v>
      </c>
      <c r="H247" s="20">
        <f>MOD(H246,360)</f>
        <v>13.175752954632099</v>
      </c>
      <c r="I247" s="68"/>
      <c r="J247" s="20">
        <f>MOD(J246,360)</f>
        <v>92.230270682424688</v>
      </c>
      <c r="L247" s="20">
        <f>MOD(L246,360)</f>
        <v>8.9210827296987532</v>
      </c>
      <c r="N247" s="20">
        <f>MOD(N246,360)</f>
        <v>129.14982844071619</v>
      </c>
      <c r="AJ247" s="35"/>
      <c r="AP247" s="21"/>
    </row>
    <row r="248" spans="1:45">
      <c r="A248" s="11"/>
      <c r="B248" s="13"/>
      <c r="L248" s="13"/>
      <c r="M248" s="13"/>
      <c r="N248" s="6"/>
      <c r="AS248" s="4"/>
    </row>
    <row r="249" spans="1:45" s="15" customFormat="1">
      <c r="A249" s="16" t="s">
        <v>5</v>
      </c>
      <c r="B249" s="16"/>
      <c r="C249" s="26" t="s">
        <v>108</v>
      </c>
      <c r="D249" s="21">
        <f>Z250/24</f>
        <v>6790</v>
      </c>
      <c r="E249" s="21" t="s">
        <v>172</v>
      </c>
      <c r="F249" s="21"/>
      <c r="G249" s="15" t="s">
        <v>176</v>
      </c>
      <c r="H249" s="15">
        <v>7</v>
      </c>
      <c r="I249" s="25" t="s">
        <v>180</v>
      </c>
      <c r="J249" s="15">
        <v>168</v>
      </c>
      <c r="K249" s="16" t="s">
        <v>181</v>
      </c>
      <c r="L249" s="15">
        <v>14</v>
      </c>
      <c r="M249" s="15" t="s">
        <v>180</v>
      </c>
      <c r="N249" s="15">
        <v>14</v>
      </c>
      <c r="O249" s="16" t="s">
        <v>181</v>
      </c>
      <c r="P249" s="15">
        <v>6</v>
      </c>
      <c r="Q249" s="15" t="s">
        <v>180</v>
      </c>
      <c r="R249" s="15">
        <v>120</v>
      </c>
      <c r="S249" s="16" t="s">
        <v>181</v>
      </c>
      <c r="T249" s="15">
        <v>6</v>
      </c>
      <c r="U249" s="15" t="s">
        <v>180</v>
      </c>
      <c r="V249" s="15">
        <v>105</v>
      </c>
      <c r="W249" s="16" t="s">
        <v>181</v>
      </c>
      <c r="X249" s="15">
        <v>5</v>
      </c>
      <c r="Y249" s="15" t="s">
        <v>180</v>
      </c>
      <c r="Z249" s="15">
        <v>97</v>
      </c>
      <c r="AJ249" s="33"/>
      <c r="AP249" s="23"/>
    </row>
    <row r="250" spans="1:45" s="18" customFormat="1">
      <c r="B250" s="17"/>
      <c r="C250" s="25"/>
      <c r="D250" s="23">
        <v>6798</v>
      </c>
      <c r="E250" s="23" t="s">
        <v>172</v>
      </c>
      <c r="F250" s="23"/>
      <c r="G250" s="18" t="s">
        <v>119</v>
      </c>
      <c r="H250" s="18">
        <v>1</v>
      </c>
      <c r="I250" s="25"/>
      <c r="J250" s="20">
        <f>H250*J249/H249</f>
        <v>24</v>
      </c>
      <c r="K250" s="20"/>
      <c r="L250" s="7"/>
      <c r="M250" s="7"/>
      <c r="N250" s="20">
        <f>J250*N249/L249</f>
        <v>24</v>
      </c>
      <c r="O250" s="20"/>
      <c r="P250" s="20"/>
      <c r="Q250" s="20"/>
      <c r="R250" s="20">
        <f>N250*R249/P249</f>
        <v>480</v>
      </c>
      <c r="S250" s="20"/>
      <c r="T250" s="20"/>
      <c r="U250" s="20"/>
      <c r="V250" s="20">
        <f>R250*V249/T249</f>
        <v>8400</v>
      </c>
      <c r="W250" s="20"/>
      <c r="X250" s="20"/>
      <c r="Y250" s="20"/>
      <c r="Z250" s="20">
        <f>V250*Z249/X249</f>
        <v>162960</v>
      </c>
      <c r="AJ250" s="34"/>
      <c r="AP250" s="23"/>
    </row>
    <row r="251" spans="1:45" s="20" customFormat="1">
      <c r="A251" s="19"/>
      <c r="B251" s="17"/>
      <c r="C251" s="25"/>
      <c r="D251" s="21">
        <f>D249-D250</f>
        <v>-8</v>
      </c>
      <c r="E251" s="21"/>
      <c r="F251" s="21"/>
      <c r="G251" s="28" t="s">
        <v>167</v>
      </c>
      <c r="H251" s="20">
        <f>360/D249</f>
        <v>5.3019145802650956E-2</v>
      </c>
      <c r="I251" s="68"/>
      <c r="J251" s="20">
        <f>H251*7</f>
        <v>0.37113402061855671</v>
      </c>
      <c r="L251" s="7">
        <f>H251*28</f>
        <v>1.4845360824742269</v>
      </c>
      <c r="M251" s="7"/>
      <c r="N251" s="7">
        <f>H251*365</f>
        <v>19.351988217967598</v>
      </c>
      <c r="AJ251" s="35"/>
      <c r="AP251" s="21"/>
    </row>
    <row r="252" spans="1:45" s="20" customFormat="1">
      <c r="A252" s="28"/>
      <c r="B252" s="7"/>
      <c r="C252" s="7"/>
      <c r="D252" s="21">
        <f>D251/D250</f>
        <v>-1.1768167107972932E-3</v>
      </c>
      <c r="E252" s="21"/>
      <c r="F252" s="21"/>
      <c r="G252" s="28" t="s">
        <v>168</v>
      </c>
      <c r="H252" s="20">
        <f>MOD(H251,360)</f>
        <v>5.3019145802650956E-2</v>
      </c>
      <c r="I252" s="68"/>
      <c r="J252" s="20">
        <f>MOD(J251,360)</f>
        <v>0.37113402061855671</v>
      </c>
      <c r="L252" s="20">
        <f>MOD(L251,360)</f>
        <v>1.4845360824742269</v>
      </c>
      <c r="N252" s="20">
        <f>MOD(N251,360)</f>
        <v>19.351988217967598</v>
      </c>
      <c r="AJ252" s="35"/>
      <c r="AP252" s="21"/>
    </row>
    <row r="253" spans="1:45">
      <c r="A253" s="7"/>
      <c r="B253" s="13"/>
      <c r="J253" s="13"/>
      <c r="K253" s="13"/>
      <c r="L253" s="13"/>
      <c r="M253" s="13"/>
      <c r="N253" s="6"/>
      <c r="AS253" s="4"/>
    </row>
    <row r="254" spans="1:45" s="15" customFormat="1">
      <c r="A254" s="16" t="s">
        <v>5</v>
      </c>
      <c r="B254" s="16"/>
      <c r="C254" s="26" t="s">
        <v>103</v>
      </c>
      <c r="D254" s="21">
        <f>V255/24</f>
        <v>59.0625</v>
      </c>
      <c r="E254" s="21" t="s">
        <v>172</v>
      </c>
      <c r="F254" s="21"/>
      <c r="G254" s="15" t="s">
        <v>176</v>
      </c>
      <c r="H254" s="15">
        <v>7</v>
      </c>
      <c r="I254" s="25" t="s">
        <v>180</v>
      </c>
      <c r="J254" s="15">
        <v>168</v>
      </c>
      <c r="K254" s="16" t="s">
        <v>181</v>
      </c>
      <c r="L254" s="15">
        <v>48</v>
      </c>
      <c r="M254" s="15" t="s">
        <v>180</v>
      </c>
      <c r="N254" s="15">
        <v>24</v>
      </c>
      <c r="O254" s="16" t="s">
        <v>181</v>
      </c>
      <c r="P254" s="15">
        <v>12</v>
      </c>
      <c r="Q254" s="15" t="s">
        <v>180</v>
      </c>
      <c r="R254" s="15">
        <v>90</v>
      </c>
      <c r="S254" s="16" t="s">
        <v>181</v>
      </c>
      <c r="T254" s="15">
        <v>8</v>
      </c>
      <c r="U254" s="15" t="s">
        <v>180</v>
      </c>
      <c r="V254" s="15">
        <v>126</v>
      </c>
      <c r="AJ254" s="33"/>
      <c r="AP254" s="23"/>
    </row>
    <row r="255" spans="1:45" s="18" customFormat="1">
      <c r="B255" s="17"/>
      <c r="C255" s="26"/>
      <c r="D255" s="23">
        <f>2*29.530589</f>
        <v>59.061177999999998</v>
      </c>
      <c r="E255" s="23" t="s">
        <v>172</v>
      </c>
      <c r="F255" s="23"/>
      <c r="G255" s="18" t="s">
        <v>119</v>
      </c>
      <c r="H255" s="18">
        <v>1</v>
      </c>
      <c r="I255" s="25"/>
      <c r="J255" s="20">
        <f>H255*J254/H254</f>
        <v>24</v>
      </c>
      <c r="K255" s="20"/>
      <c r="L255" s="7"/>
      <c r="M255" s="7"/>
      <c r="N255" s="20">
        <f>J255*N254/L254</f>
        <v>12</v>
      </c>
      <c r="O255" s="20"/>
      <c r="P255" s="20"/>
      <c r="Q255" s="20"/>
      <c r="R255" s="20">
        <f>N255*R254/P254</f>
        <v>90</v>
      </c>
      <c r="S255" s="20"/>
      <c r="T255" s="20"/>
      <c r="U255" s="20"/>
      <c r="V255" s="20">
        <f>R255*V254/T254</f>
        <v>1417.5</v>
      </c>
      <c r="AJ255" s="34"/>
      <c r="AP255" s="23"/>
    </row>
    <row r="256" spans="1:45" s="20" customFormat="1">
      <c r="A256" s="19"/>
      <c r="B256" s="17"/>
      <c r="C256" s="25"/>
      <c r="D256" s="21">
        <f>D254-D255</f>
        <v>1.3220000000018217E-3</v>
      </c>
      <c r="E256" s="21"/>
      <c r="F256" s="21"/>
      <c r="G256" s="28" t="s">
        <v>167</v>
      </c>
      <c r="H256" s="20">
        <f>360*24/V255</f>
        <v>6.0952380952380949</v>
      </c>
      <c r="I256" s="68"/>
      <c r="J256" s="20">
        <f>H256*7</f>
        <v>42.666666666666664</v>
      </c>
      <c r="L256" s="7">
        <f>H256*28</f>
        <v>170.66666666666666</v>
      </c>
      <c r="M256" s="7"/>
      <c r="N256" s="20">
        <f>H256*365</f>
        <v>2224.7619047619046</v>
      </c>
      <c r="AJ256" s="35"/>
      <c r="AP256" s="21"/>
    </row>
    <row r="257" spans="1:45" s="20" customFormat="1">
      <c r="A257" s="28"/>
      <c r="B257" s="7"/>
      <c r="C257" s="7"/>
      <c r="D257" s="21">
        <f>D256/D255</f>
        <v>2.2383569796081983E-5</v>
      </c>
      <c r="E257" s="21"/>
      <c r="F257" s="21"/>
      <c r="G257" s="28" t="s">
        <v>168</v>
      </c>
      <c r="H257" s="20">
        <f>MOD(H256,360)</f>
        <v>6.0952380952380949</v>
      </c>
      <c r="I257" s="68"/>
      <c r="J257" s="20">
        <f>MOD(J256,360)</f>
        <v>42.666666666666664</v>
      </c>
      <c r="L257" s="20">
        <f>MOD(L256,360)</f>
        <v>170.66666666666666</v>
      </c>
      <c r="N257" s="20">
        <f>MOD(N256,360)</f>
        <v>64.761904761904589</v>
      </c>
      <c r="AJ257" s="35"/>
      <c r="AP257" s="21"/>
    </row>
    <row r="259" spans="1:45" s="15" customFormat="1">
      <c r="A259" s="44" t="s">
        <v>35</v>
      </c>
      <c r="B259" s="16"/>
      <c r="C259" s="26" t="s">
        <v>152</v>
      </c>
      <c r="D259" s="21">
        <f>N260</f>
        <v>24</v>
      </c>
      <c r="E259" s="21" t="s">
        <v>171</v>
      </c>
      <c r="F259" s="21"/>
      <c r="G259" s="15" t="s">
        <v>176</v>
      </c>
      <c r="H259" s="15">
        <v>10</v>
      </c>
      <c r="I259" s="25" t="s">
        <v>180</v>
      </c>
      <c r="J259" s="15">
        <v>80</v>
      </c>
      <c r="K259" s="16" t="s">
        <v>181</v>
      </c>
      <c r="L259" s="15">
        <v>38</v>
      </c>
      <c r="M259" s="15" t="s">
        <v>180</v>
      </c>
      <c r="N259" s="15">
        <v>114</v>
      </c>
      <c r="O259" s="16"/>
      <c r="S259" s="16"/>
      <c r="AJ259" s="33"/>
      <c r="AP259" s="23"/>
    </row>
    <row r="260" spans="1:45" s="18" customFormat="1">
      <c r="B260" s="17"/>
      <c r="C260" s="26" t="s">
        <v>111</v>
      </c>
      <c r="D260" s="23">
        <v>24</v>
      </c>
      <c r="E260" s="21" t="s">
        <v>171</v>
      </c>
      <c r="F260" s="23"/>
      <c r="G260" s="18" t="s">
        <v>119</v>
      </c>
      <c r="H260" s="19">
        <v>1</v>
      </c>
      <c r="I260" s="25"/>
      <c r="J260" s="20">
        <f>H260*J259/H259</f>
        <v>8</v>
      </c>
      <c r="K260" s="20"/>
      <c r="L260" s="7"/>
      <c r="M260" s="7"/>
      <c r="N260" s="20">
        <f>J260*N259/L259</f>
        <v>24</v>
      </c>
      <c r="P260" s="17"/>
      <c r="Q260" s="17"/>
      <c r="T260" s="17"/>
      <c r="U260" s="17"/>
      <c r="AJ260" s="34"/>
      <c r="AP260" s="23"/>
    </row>
    <row r="261" spans="1:45" s="20" customFormat="1">
      <c r="B261" s="17"/>
      <c r="C261" s="26" t="s">
        <v>110</v>
      </c>
      <c r="D261" s="21">
        <f>D259-D260</f>
        <v>0</v>
      </c>
      <c r="E261" s="21"/>
      <c r="F261" s="21"/>
      <c r="G261" s="28" t="s">
        <v>167</v>
      </c>
      <c r="H261" s="20">
        <f>360/N260*24</f>
        <v>360</v>
      </c>
      <c r="I261" s="68"/>
      <c r="J261" s="20">
        <f>H261*7</f>
        <v>2520</v>
      </c>
      <c r="L261" s="7">
        <f>H261*28</f>
        <v>10080</v>
      </c>
      <c r="M261" s="7"/>
      <c r="N261" s="20">
        <f>H261*365</f>
        <v>131400</v>
      </c>
      <c r="AJ261" s="35"/>
      <c r="AP261" s="21"/>
    </row>
    <row r="262" spans="1:45" s="20" customFormat="1">
      <c r="A262" s="28"/>
      <c r="B262" s="7"/>
      <c r="C262" s="7"/>
      <c r="D262" s="21">
        <f>D261/D260</f>
        <v>0</v>
      </c>
      <c r="E262" s="21"/>
      <c r="F262" s="21"/>
      <c r="G262" s="28" t="s">
        <v>168</v>
      </c>
      <c r="H262" s="20">
        <f>MOD(H261,360)</f>
        <v>0</v>
      </c>
      <c r="I262" s="68"/>
      <c r="J262" s="20">
        <f>MOD(J261,360)</f>
        <v>0</v>
      </c>
      <c r="L262" s="20">
        <f>MOD(L261,360)</f>
        <v>0</v>
      </c>
      <c r="N262" s="20">
        <f>MOD(N261,360)</f>
        <v>0</v>
      </c>
      <c r="AJ262" s="35"/>
      <c r="AP262" s="21"/>
    </row>
    <row r="264" spans="1:45" s="15" customFormat="1">
      <c r="A264" s="16" t="s">
        <v>35</v>
      </c>
      <c r="B264" s="16"/>
      <c r="C264" s="26" t="s">
        <v>103</v>
      </c>
      <c r="D264" s="21">
        <f>N265</f>
        <v>24.842105263157894</v>
      </c>
      <c r="E264" s="21" t="s">
        <v>171</v>
      </c>
      <c r="F264" s="21"/>
      <c r="G264" s="15" t="s">
        <v>176</v>
      </c>
      <c r="H264" s="15">
        <v>10</v>
      </c>
      <c r="I264" s="25" t="s">
        <v>180</v>
      </c>
      <c r="J264" s="15">
        <v>80</v>
      </c>
      <c r="K264" s="16" t="s">
        <v>181</v>
      </c>
      <c r="L264" s="15">
        <v>38</v>
      </c>
      <c r="M264" s="15" t="s">
        <v>180</v>
      </c>
      <c r="N264" s="15">
        <v>118</v>
      </c>
      <c r="O264" s="16"/>
      <c r="S264" s="16"/>
      <c r="AJ264" s="35" t="s">
        <v>20</v>
      </c>
      <c r="AP264" s="23"/>
    </row>
    <row r="265" spans="1:45" s="18" customFormat="1">
      <c r="B265" s="17"/>
      <c r="C265" s="26"/>
      <c r="D265" s="23">
        <f>(1 + 1/29.530589)*24</f>
        <v>24.812716603790058</v>
      </c>
      <c r="E265" s="21" t="s">
        <v>171</v>
      </c>
      <c r="F265" s="23"/>
      <c r="G265" s="18" t="s">
        <v>119</v>
      </c>
      <c r="H265" s="19">
        <v>1</v>
      </c>
      <c r="I265" s="68"/>
      <c r="J265" s="20">
        <f>H265*J264/H264</f>
        <v>8</v>
      </c>
      <c r="K265" s="20"/>
      <c r="L265" s="7"/>
      <c r="M265" s="7"/>
      <c r="N265" s="20">
        <f>J265*N264/L264</f>
        <v>24.842105263157894</v>
      </c>
      <c r="P265" s="17"/>
      <c r="Q265" s="17"/>
      <c r="T265" s="17"/>
      <c r="U265" s="17"/>
      <c r="AJ265" s="36" t="s">
        <v>23</v>
      </c>
      <c r="AP265" s="23"/>
    </row>
    <row r="266" spans="1:45" s="20" customFormat="1">
      <c r="B266" s="17"/>
      <c r="C266" s="25"/>
      <c r="D266" s="21">
        <f>D264-D265</f>
        <v>2.9388659367835857E-2</v>
      </c>
      <c r="E266" s="21"/>
      <c r="F266" s="21"/>
      <c r="G266" s="28" t="s">
        <v>167</v>
      </c>
      <c r="H266" s="20">
        <f>360/N265*24</f>
        <v>347.79661016949154</v>
      </c>
      <c r="I266" s="68"/>
      <c r="J266" s="20">
        <f>H266*7</f>
        <v>2434.5762711864409</v>
      </c>
      <c r="L266" s="7">
        <f>H266*28</f>
        <v>9738.3050847457635</v>
      </c>
      <c r="M266" s="7"/>
      <c r="N266" s="20">
        <f>H266*365</f>
        <v>126945.76271186442</v>
      </c>
      <c r="AJ266" s="32" t="s">
        <v>24</v>
      </c>
      <c r="AP266" s="21"/>
    </row>
    <row r="267" spans="1:45" s="20" customFormat="1">
      <c r="A267" s="28"/>
      <c r="B267" s="7"/>
      <c r="C267" s="7"/>
      <c r="D267" s="21">
        <f>D266/D265</f>
        <v>1.1844192571540853E-3</v>
      </c>
      <c r="E267" s="21"/>
      <c r="F267" s="21"/>
      <c r="G267" s="28" t="s">
        <v>168</v>
      </c>
      <c r="H267" s="20">
        <f>MOD(H266,360)</f>
        <v>347.79661016949154</v>
      </c>
      <c r="I267" s="68"/>
      <c r="J267" s="20">
        <f>MOD(J266,360)</f>
        <v>274.57627118644086</v>
      </c>
      <c r="L267" s="20">
        <f>MOD(L266,360)</f>
        <v>18.305084745763452</v>
      </c>
      <c r="N267" s="20">
        <f>MOD(N266,360)</f>
        <v>225.76271186441591</v>
      </c>
      <c r="AJ267" s="35"/>
      <c r="AP267" s="21"/>
    </row>
    <row r="268" spans="1:45" s="20" customFormat="1">
      <c r="A268" s="28"/>
      <c r="B268" s="7"/>
      <c r="C268" s="7"/>
      <c r="D268" s="21"/>
      <c r="E268" s="21"/>
      <c r="F268" s="21"/>
      <c r="I268" s="68"/>
      <c r="AJ268" s="35"/>
      <c r="AP268" s="21"/>
    </row>
    <row r="269" spans="1:45" s="5" customFormat="1">
      <c r="A269" s="16" t="s">
        <v>35</v>
      </c>
      <c r="B269" s="13"/>
      <c r="C269" s="25"/>
      <c r="D269" s="23"/>
      <c r="E269" s="23"/>
      <c r="F269" s="23"/>
      <c r="H269" s="14" t="s">
        <v>41</v>
      </c>
      <c r="I269" s="26"/>
      <c r="J269" s="14" t="s">
        <v>40</v>
      </c>
      <c r="K269" s="14"/>
      <c r="L269" s="14" t="s">
        <v>39</v>
      </c>
      <c r="N269" s="22" t="s">
        <v>38</v>
      </c>
      <c r="P269" s="24" t="s">
        <v>37</v>
      </c>
      <c r="R269" s="24" t="s">
        <v>36</v>
      </c>
      <c r="AM269" s="45"/>
      <c r="AN269" s="45"/>
      <c r="AO269" s="45"/>
      <c r="AP269" s="23"/>
      <c r="AQ269" s="45"/>
      <c r="AS269" s="45"/>
    </row>
    <row r="270" spans="1:45" s="15" customFormat="1">
      <c r="A270" s="16" t="s">
        <v>35</v>
      </c>
      <c r="B270" s="16"/>
      <c r="C270" s="26" t="s">
        <v>107</v>
      </c>
      <c r="D270" s="21">
        <f>24/(1+1/R271)</f>
        <v>23.934426229508194</v>
      </c>
      <c r="E270" s="21" t="s">
        <v>171</v>
      </c>
      <c r="F270" s="21"/>
      <c r="G270" s="15" t="s">
        <v>176</v>
      </c>
      <c r="H270" s="15">
        <v>16</v>
      </c>
      <c r="I270" s="25" t="s">
        <v>180</v>
      </c>
      <c r="J270" s="15">
        <v>56</v>
      </c>
      <c r="K270" s="16" t="s">
        <v>181</v>
      </c>
      <c r="L270" s="15">
        <v>10</v>
      </c>
      <c r="M270" s="14" t="s">
        <v>180</v>
      </c>
      <c r="N270" s="15">
        <v>100</v>
      </c>
      <c r="O270" s="16" t="s">
        <v>181</v>
      </c>
      <c r="P270" s="15">
        <v>7</v>
      </c>
      <c r="Q270" s="24" t="s">
        <v>180</v>
      </c>
      <c r="R270" s="15">
        <v>73</v>
      </c>
      <c r="S270" s="16"/>
      <c r="W270" s="16"/>
      <c r="Z270" s="52"/>
      <c r="AA270" s="16"/>
      <c r="AJ270" s="37" t="s">
        <v>55</v>
      </c>
      <c r="AK270" s="33" t="s">
        <v>26</v>
      </c>
      <c r="AP270" s="23"/>
    </row>
    <row r="271" spans="1:45" s="18" customFormat="1">
      <c r="B271" s="17"/>
      <c r="C271" s="39" t="s">
        <v>80</v>
      </c>
      <c r="D271" s="21">
        <f>24*365.24219879/(1+365.24219879)</f>
        <v>23.934469593948236</v>
      </c>
      <c r="E271" s="21" t="s">
        <v>171</v>
      </c>
      <c r="F271" s="21"/>
      <c r="G271" s="18" t="s">
        <v>118</v>
      </c>
      <c r="H271" s="19">
        <v>1</v>
      </c>
      <c r="I271" s="25"/>
      <c r="J271" s="20">
        <f>H271*J270/H270</f>
        <v>3.5</v>
      </c>
      <c r="K271" s="20"/>
      <c r="L271" s="7"/>
      <c r="M271" s="7"/>
      <c r="N271" s="20">
        <f>J271*N270/L270</f>
        <v>35</v>
      </c>
      <c r="O271" s="20"/>
      <c r="P271" s="20"/>
      <c r="Q271" s="20"/>
      <c r="R271" s="20">
        <f>N271*R270/P270</f>
        <v>365</v>
      </c>
      <c r="T271" s="17"/>
      <c r="U271" s="17"/>
      <c r="X271" s="17"/>
      <c r="Y271" s="17"/>
      <c r="AJ271" s="42"/>
      <c r="AP271" s="23"/>
    </row>
    <row r="272" spans="1:45" s="20" customFormat="1">
      <c r="B272" s="17"/>
      <c r="C272" s="26" t="s">
        <v>81</v>
      </c>
      <c r="D272" s="21">
        <f>D270-D271</f>
        <v>-4.3364440042381602E-5</v>
      </c>
      <c r="E272" s="21"/>
      <c r="F272" s="21"/>
      <c r="G272" s="28" t="s">
        <v>167</v>
      </c>
      <c r="H272" s="27">
        <f>360*24/D270</f>
        <v>360.98630136986304</v>
      </c>
      <c r="I272" s="68"/>
      <c r="J272" s="20">
        <f>H272*7</f>
        <v>2526.9041095890411</v>
      </c>
      <c r="L272" s="7">
        <f>H272*28</f>
        <v>10107.616438356165</v>
      </c>
      <c r="M272" s="7"/>
      <c r="N272" s="20">
        <f>H272*365</f>
        <v>131760</v>
      </c>
      <c r="AJ272" s="38">
        <f>1/R271</f>
        <v>2.7397260273972603E-3</v>
      </c>
      <c r="AP272" s="21"/>
    </row>
    <row r="273" spans="1:45" s="20" customFormat="1">
      <c r="A273" s="28"/>
      <c r="B273" s="7"/>
      <c r="C273" s="49" t="s">
        <v>143</v>
      </c>
      <c r="D273" s="21">
        <f>D272/D271</f>
        <v>-1.8117986643558703E-6</v>
      </c>
      <c r="E273" s="21"/>
      <c r="F273" s="21"/>
      <c r="G273" s="28" t="s">
        <v>168</v>
      </c>
      <c r="H273" s="20">
        <f>MOD(H272,360)</f>
        <v>0.98630136986304251</v>
      </c>
      <c r="I273" s="68"/>
      <c r="J273" s="20">
        <f>MOD(J272,360)</f>
        <v>6.904109589041127</v>
      </c>
      <c r="L273" s="20">
        <f>MOD(L272,360)</f>
        <v>27.616438356164508</v>
      </c>
      <c r="N273" s="20">
        <f>MOD(N272,360)</f>
        <v>0</v>
      </c>
      <c r="AJ273" s="38">
        <f>H272</f>
        <v>360.98630136986304</v>
      </c>
      <c r="AP273" s="21"/>
    </row>
    <row r="275" spans="1:45" s="5" customFormat="1">
      <c r="A275" s="16" t="s">
        <v>35</v>
      </c>
      <c r="B275" s="13"/>
      <c r="C275" s="25"/>
      <c r="D275" s="23"/>
      <c r="E275" s="23"/>
      <c r="F275" s="23"/>
      <c r="H275" s="14" t="s">
        <v>42</v>
      </c>
      <c r="I275" s="26"/>
      <c r="J275" s="14" t="s">
        <v>43</v>
      </c>
      <c r="K275" s="14"/>
      <c r="L275" s="14" t="s">
        <v>44</v>
      </c>
      <c r="M275" s="14"/>
      <c r="N275" s="22" t="s">
        <v>45</v>
      </c>
      <c r="P275" s="24" t="s">
        <v>46</v>
      </c>
      <c r="Q275" s="24"/>
      <c r="R275" s="24" t="s">
        <v>47</v>
      </c>
      <c r="T275" s="5" t="s">
        <v>48</v>
      </c>
      <c r="V275" s="5" t="s">
        <v>49</v>
      </c>
      <c r="W275" s="64"/>
      <c r="X275" s="64" t="s">
        <v>41</v>
      </c>
      <c r="Y275" s="64"/>
      <c r="Z275" s="64" t="s">
        <v>40</v>
      </c>
      <c r="AA275" s="64"/>
      <c r="AB275" s="64" t="s">
        <v>39</v>
      </c>
      <c r="AC275" s="64"/>
      <c r="AD275" s="64" t="s">
        <v>38</v>
      </c>
      <c r="AE275" s="64"/>
      <c r="AF275" s="64" t="s">
        <v>37</v>
      </c>
      <c r="AG275" s="64"/>
      <c r="AH275" s="64" t="s">
        <v>36</v>
      </c>
      <c r="AJ275" s="36" t="s">
        <v>104</v>
      </c>
      <c r="AM275" s="45"/>
      <c r="AN275" s="45"/>
      <c r="AO275" s="45"/>
      <c r="AP275" s="23"/>
      <c r="AQ275" s="45"/>
      <c r="AS275" s="45"/>
    </row>
    <row r="276" spans="1:45" s="15" customFormat="1">
      <c r="A276" s="16" t="s">
        <v>35</v>
      </c>
      <c r="B276" s="16"/>
      <c r="C276" s="26" t="s">
        <v>107</v>
      </c>
      <c r="D276" s="21">
        <f>AH277/24</f>
        <v>531440</v>
      </c>
      <c r="E276" s="21"/>
      <c r="F276" s="21"/>
      <c r="G276" s="15" t="s">
        <v>176</v>
      </c>
      <c r="H276" s="15">
        <v>10</v>
      </c>
      <c r="I276" s="25" t="s">
        <v>180</v>
      </c>
      <c r="J276" s="15">
        <v>80</v>
      </c>
      <c r="K276" s="16" t="s">
        <v>181</v>
      </c>
      <c r="L276" s="15">
        <v>12</v>
      </c>
      <c r="M276" s="15" t="s">
        <v>180</v>
      </c>
      <c r="N276" s="15">
        <v>84</v>
      </c>
      <c r="O276" s="16" t="s">
        <v>181</v>
      </c>
      <c r="P276" s="15">
        <v>1</v>
      </c>
      <c r="Q276" s="15" t="s">
        <v>180</v>
      </c>
      <c r="R276" s="15">
        <v>12</v>
      </c>
      <c r="S276" s="16" t="s">
        <v>181</v>
      </c>
      <c r="T276" s="15">
        <v>1</v>
      </c>
      <c r="U276" s="15" t="s">
        <v>180</v>
      </c>
      <c r="V276" s="15">
        <v>52</v>
      </c>
      <c r="W276" s="61" t="s">
        <v>181</v>
      </c>
      <c r="X276" s="61">
        <v>16</v>
      </c>
      <c r="Y276" s="61" t="s">
        <v>180</v>
      </c>
      <c r="Z276" s="61">
        <v>56</v>
      </c>
      <c r="AA276" s="61" t="s">
        <v>181</v>
      </c>
      <c r="AB276" s="61">
        <v>10</v>
      </c>
      <c r="AC276" s="61" t="s">
        <v>180</v>
      </c>
      <c r="AD276" s="61">
        <v>100</v>
      </c>
      <c r="AE276" s="61" t="s">
        <v>181</v>
      </c>
      <c r="AF276" s="61">
        <v>7</v>
      </c>
      <c r="AG276" s="61" t="s">
        <v>180</v>
      </c>
      <c r="AH276" s="61">
        <v>73</v>
      </c>
      <c r="AJ276" s="37" t="s">
        <v>56</v>
      </c>
      <c r="AK276" s="33" t="s">
        <v>26</v>
      </c>
      <c r="AP276" s="23"/>
    </row>
    <row r="277" spans="1:45" s="18" customFormat="1">
      <c r="B277" s="17"/>
      <c r="C277" s="26"/>
      <c r="D277" s="21">
        <f>550055</f>
        <v>550055</v>
      </c>
      <c r="E277" s="21"/>
      <c r="F277" s="21"/>
      <c r="G277" s="18" t="s">
        <v>119</v>
      </c>
      <c r="H277" s="51">
        <v>1</v>
      </c>
      <c r="I277" s="25"/>
      <c r="J277" s="20">
        <f>H277*J276/H276</f>
        <v>8</v>
      </c>
      <c r="K277" s="20"/>
      <c r="L277" s="7"/>
      <c r="M277" s="7"/>
      <c r="N277" s="20">
        <f>J277*N276/L276</f>
        <v>56</v>
      </c>
      <c r="O277" s="20"/>
      <c r="P277" s="20"/>
      <c r="Q277" s="20"/>
      <c r="R277" s="20">
        <f>N277*R276/P276</f>
        <v>672</v>
      </c>
      <c r="S277" s="20"/>
      <c r="T277" s="20"/>
      <c r="U277" s="20"/>
      <c r="V277" s="20">
        <f>R277*V276/T276</f>
        <v>34944</v>
      </c>
      <c r="W277" s="63"/>
      <c r="X277" s="63"/>
      <c r="Y277" s="63"/>
      <c r="Z277" s="63">
        <f>V277*Z276/X276</f>
        <v>122304</v>
      </c>
      <c r="AA277" s="63"/>
      <c r="AB277" s="63"/>
      <c r="AC277" s="63"/>
      <c r="AD277" s="63">
        <f>Z277*AD276/AB276</f>
        <v>1223040</v>
      </c>
      <c r="AE277" s="63"/>
      <c r="AF277" s="63"/>
      <c r="AG277" s="63"/>
      <c r="AH277" s="63">
        <f>AD277*AH276/AF276</f>
        <v>12754560</v>
      </c>
      <c r="AJ277" s="42"/>
      <c r="AP277" s="23"/>
    </row>
    <row r="278" spans="1:45" s="20" customFormat="1">
      <c r="B278" s="17"/>
      <c r="C278" s="26"/>
      <c r="D278" s="21">
        <f>D276-D277</f>
        <v>-18615</v>
      </c>
      <c r="E278" s="21"/>
      <c r="F278" s="21"/>
      <c r="G278" s="28" t="s">
        <v>167</v>
      </c>
      <c r="H278" s="27">
        <f>360/D276</f>
        <v>6.7740478699382812E-4</v>
      </c>
      <c r="I278" s="68"/>
      <c r="J278" s="20">
        <f>H278*7</f>
        <v>4.7418335089567968E-3</v>
      </c>
      <c r="L278" s="7">
        <f>H278*28</f>
        <v>1.8967334035827187E-2</v>
      </c>
      <c r="M278" s="7"/>
      <c r="N278" s="20">
        <f>H278*365</f>
        <v>0.24725274725274726</v>
      </c>
      <c r="AJ278" s="38">
        <f>1/R277</f>
        <v>1.488095238095238E-3</v>
      </c>
      <c r="AP278" s="21"/>
    </row>
    <row r="279" spans="1:45" s="20" customFormat="1">
      <c r="A279" s="28"/>
      <c r="B279" s="7"/>
      <c r="C279" s="49" t="s">
        <v>54</v>
      </c>
      <c r="D279" s="21">
        <f>D278/D277</f>
        <v>-3.3842070338420703E-2</v>
      </c>
      <c r="E279" s="21"/>
      <c r="F279" s="21"/>
      <c r="G279" s="28" t="s">
        <v>168</v>
      </c>
      <c r="H279" s="20">
        <f>MOD(H278,360)</f>
        <v>6.7740478699382812E-4</v>
      </c>
      <c r="I279" s="68"/>
      <c r="J279" s="20">
        <f>MOD(J278,360)</f>
        <v>4.7418335089567968E-3</v>
      </c>
      <c r="L279" s="20">
        <f>MOD(L278,360)</f>
        <v>1.8967334035827187E-2</v>
      </c>
      <c r="N279" s="20">
        <f>MOD(N278,360)</f>
        <v>0.24725274725274726</v>
      </c>
      <c r="P279" s="41"/>
      <c r="Q279" s="41"/>
      <c r="AJ279" s="38">
        <f>H278</f>
        <v>6.7740478699382812E-4</v>
      </c>
      <c r="AK279" s="41" t="s">
        <v>57</v>
      </c>
      <c r="AP279" s="21"/>
    </row>
    <row r="280" spans="1:45" s="20" customFormat="1">
      <c r="A280" s="28"/>
      <c r="B280" s="7"/>
      <c r="C280" s="7"/>
      <c r="D280" s="21"/>
      <c r="E280" s="21"/>
      <c r="F280" s="21"/>
      <c r="I280" s="68"/>
      <c r="AJ280" s="35"/>
      <c r="AP280" s="21"/>
    </row>
    <row r="281" spans="1:45" s="20" customFormat="1">
      <c r="A281" s="16" t="s">
        <v>35</v>
      </c>
      <c r="B281" s="16"/>
      <c r="C281" s="26" t="s">
        <v>107</v>
      </c>
      <c r="D281" s="21">
        <f>360*24/H283</f>
        <v>23.934471143471036</v>
      </c>
      <c r="E281" s="21" t="s">
        <v>171</v>
      </c>
      <c r="F281" s="21"/>
      <c r="G281" s="15" t="s">
        <v>176</v>
      </c>
      <c r="H281" s="15"/>
      <c r="I281" s="25"/>
      <c r="Z281" s="52"/>
      <c r="AA281" s="16"/>
      <c r="AJ281" s="35"/>
      <c r="AP281" s="21"/>
    </row>
    <row r="282" spans="1:45" s="20" customFormat="1">
      <c r="B282" s="17"/>
      <c r="C282" s="26"/>
      <c r="D282" s="21">
        <f>24*365.24219879/(1+365.24219879)</f>
        <v>23.934469593948236</v>
      </c>
      <c r="E282" s="21" t="s">
        <v>171</v>
      </c>
      <c r="F282" s="21"/>
      <c r="G282" s="18" t="s">
        <v>118</v>
      </c>
      <c r="H282" s="19">
        <v>1</v>
      </c>
      <c r="I282" s="26"/>
      <c r="AJ282" s="35"/>
      <c r="AP282" s="21"/>
    </row>
    <row r="283" spans="1:45" s="20" customFormat="1">
      <c r="B283" s="17"/>
      <c r="C283" s="26"/>
      <c r="D283" s="21">
        <f>D281-D282</f>
        <v>1.5495227998485461E-6</v>
      </c>
      <c r="E283" s="21"/>
      <c r="F283" s="21"/>
      <c r="G283" s="28" t="s">
        <v>167</v>
      </c>
      <c r="H283" s="27">
        <f>H272-H278</f>
        <v>360.98562396507606</v>
      </c>
      <c r="I283" s="68"/>
      <c r="J283" s="20">
        <f>H283*7</f>
        <v>2526.8993677555322</v>
      </c>
      <c r="L283" s="7">
        <f>H283*28</f>
        <v>10107.597471022129</v>
      </c>
      <c r="M283" s="7"/>
      <c r="N283" s="20">
        <f>H283*365</f>
        <v>131759.75274725276</v>
      </c>
      <c r="P283" s="41" t="s">
        <v>90</v>
      </c>
      <c r="AD283" s="28" t="s">
        <v>173</v>
      </c>
      <c r="AJ283" s="35"/>
      <c r="AP283" s="21"/>
    </row>
    <row r="284" spans="1:45" s="20" customFormat="1">
      <c r="A284" s="28"/>
      <c r="B284" s="7"/>
      <c r="C284" s="49" t="s">
        <v>140</v>
      </c>
      <c r="D284" s="21">
        <f>D283/D282</f>
        <v>6.4740218861601126E-8</v>
      </c>
      <c r="E284" s="21"/>
      <c r="F284" s="21"/>
      <c r="G284" s="28" t="s">
        <v>168</v>
      </c>
      <c r="H284" s="20">
        <f>MOD(H283,360)</f>
        <v>0.98562396507605854</v>
      </c>
      <c r="I284" s="68"/>
      <c r="J284" s="20">
        <f>MOD(J283,360)</f>
        <v>6.8993677555322392</v>
      </c>
      <c r="L284" s="20">
        <f>MOD(L283,360)</f>
        <v>27.597471022128957</v>
      </c>
      <c r="N284" s="8">
        <f>MOD(N283,360)</f>
        <v>359.75274725275813</v>
      </c>
      <c r="P284" s="7"/>
      <c r="Q284" s="41"/>
      <c r="AD284" s="4">
        <f>N283/360</f>
        <v>365.9993131868132</v>
      </c>
      <c r="AJ284" s="35"/>
      <c r="AP284" s="21"/>
    </row>
    <row r="286" spans="1:45">
      <c r="A286" s="22" t="s">
        <v>35</v>
      </c>
      <c r="H286" s="16" t="s">
        <v>41</v>
      </c>
      <c r="I286" s="26"/>
      <c r="J286" s="16" t="s">
        <v>40</v>
      </c>
      <c r="K286" s="16"/>
      <c r="L286" s="16" t="s">
        <v>39</v>
      </c>
      <c r="M286" s="16"/>
      <c r="N286" s="16" t="s">
        <v>38</v>
      </c>
      <c r="O286" s="16"/>
      <c r="P286" s="16" t="s">
        <v>37</v>
      </c>
      <c r="Q286" s="16"/>
      <c r="R286" s="16" t="s">
        <v>36</v>
      </c>
      <c r="T286" s="16" t="s">
        <v>58</v>
      </c>
      <c r="U286" s="16"/>
      <c r="V286" s="16" t="s">
        <v>60</v>
      </c>
      <c r="W286" s="16"/>
      <c r="X286" s="16" t="s">
        <v>60</v>
      </c>
      <c r="Y286" s="16"/>
      <c r="Z286" s="16" t="s">
        <v>59</v>
      </c>
    </row>
    <row r="287" spans="1:45">
      <c r="A287" s="22" t="s">
        <v>35</v>
      </c>
      <c r="C287" s="26" t="s">
        <v>109</v>
      </c>
      <c r="D287" s="21">
        <f>Z289</f>
        <v>6848.2912273083475</v>
      </c>
      <c r="E287" s="21" t="s">
        <v>172</v>
      </c>
      <c r="G287" s="15" t="s">
        <v>176</v>
      </c>
      <c r="H287" s="15">
        <v>16</v>
      </c>
      <c r="I287" s="25" t="s">
        <v>180</v>
      </c>
      <c r="J287" s="15">
        <v>56</v>
      </c>
      <c r="K287" s="16" t="s">
        <v>181</v>
      </c>
      <c r="L287" s="15">
        <v>10</v>
      </c>
      <c r="M287" s="15" t="s">
        <v>180</v>
      </c>
      <c r="N287" s="15">
        <v>100</v>
      </c>
      <c r="O287" s="16" t="s">
        <v>181</v>
      </c>
      <c r="P287" s="15">
        <v>7</v>
      </c>
      <c r="Q287" s="15" t="s">
        <v>180</v>
      </c>
      <c r="R287" s="15">
        <v>73</v>
      </c>
      <c r="S287" s="53" t="s">
        <v>181</v>
      </c>
      <c r="T287" s="15">
        <v>79</v>
      </c>
      <c r="U287" s="15" t="s">
        <v>180</v>
      </c>
      <c r="V287" s="15">
        <v>20</v>
      </c>
      <c r="W287" s="53" t="s">
        <v>181</v>
      </c>
      <c r="X287" s="15">
        <v>20</v>
      </c>
      <c r="Y287" s="15" t="s">
        <v>180</v>
      </c>
      <c r="Z287" s="15">
        <v>75</v>
      </c>
    </row>
    <row r="288" spans="1:45">
      <c r="C288" s="26" t="s">
        <v>80</v>
      </c>
      <c r="D288" s="23">
        <v>6798</v>
      </c>
      <c r="E288" s="21" t="s">
        <v>172</v>
      </c>
      <c r="F288" s="23"/>
      <c r="G288" s="18" t="s">
        <v>118</v>
      </c>
      <c r="H288" s="7">
        <v>1</v>
      </c>
      <c r="J288" s="20">
        <f>H288*J287/H287</f>
        <v>3.5</v>
      </c>
      <c r="K288" s="20"/>
      <c r="L288" s="7"/>
      <c r="M288" s="7"/>
      <c r="N288" s="20">
        <f>J288*N287/L287</f>
        <v>35</v>
      </c>
      <c r="O288" s="20"/>
      <c r="P288" s="20"/>
      <c r="Q288" s="20"/>
      <c r="R288" s="20">
        <f>N288*R287/P287</f>
        <v>365</v>
      </c>
      <c r="V288" s="20">
        <f>R288*V287/T287</f>
        <v>92.405063291139243</v>
      </c>
      <c r="Z288" s="20">
        <f>V288*Z287/X287</f>
        <v>346.51898734177217</v>
      </c>
    </row>
    <row r="289" spans="1:42">
      <c r="B289" s="17"/>
      <c r="C289" s="26" t="s">
        <v>79</v>
      </c>
      <c r="D289" s="21">
        <f>D287-D288</f>
        <v>50.291227308347516</v>
      </c>
      <c r="G289" s="28" t="s">
        <v>167</v>
      </c>
      <c r="H289" s="20">
        <f>360*(1+1/Z288)</f>
        <v>361.03890410958905</v>
      </c>
      <c r="J289" s="20">
        <f>H289*7</f>
        <v>2527.2723287671233</v>
      </c>
      <c r="K289" s="20"/>
      <c r="L289" s="7">
        <f>H289*28</f>
        <v>10109.089315068493</v>
      </c>
      <c r="M289" s="7"/>
      <c r="N289" s="20">
        <f>H289*365</f>
        <v>131779.20000000001</v>
      </c>
      <c r="O289" s="20"/>
      <c r="P289" s="41" t="s">
        <v>95</v>
      </c>
      <c r="Q289" s="41"/>
      <c r="R289" s="20"/>
      <c r="S289" s="20"/>
      <c r="T289" s="20"/>
      <c r="U289" s="20"/>
      <c r="V289" s="20"/>
      <c r="W289" s="20"/>
      <c r="X289" s="20"/>
      <c r="Y289" s="20"/>
      <c r="Z289" s="20">
        <f>-360/(-N290)*365.24219879</f>
        <v>6848.2912273083475</v>
      </c>
      <c r="AA289" s="30" t="s">
        <v>120</v>
      </c>
    </row>
    <row r="290" spans="1:42">
      <c r="A290" s="28"/>
      <c r="D290" s="21">
        <f>D289/D288</f>
        <v>7.397944587871067E-3</v>
      </c>
      <c r="G290" s="28" t="s">
        <v>168</v>
      </c>
      <c r="H290" s="20">
        <f>MOD(H289,360)</f>
        <v>1.0389041095890548</v>
      </c>
      <c r="J290" s="20">
        <f>MOD(J289,360)</f>
        <v>7.2723287671233265</v>
      </c>
      <c r="K290" s="20"/>
      <c r="L290" s="20">
        <f>MOD(L289,360)</f>
        <v>29.089315068493306</v>
      </c>
      <c r="M290" s="20"/>
      <c r="N290" s="20">
        <f>MOD(N289,360)</f>
        <v>19.200000000011642</v>
      </c>
      <c r="O290" s="20"/>
      <c r="P290" s="20"/>
      <c r="Q290" s="20"/>
      <c r="R290" s="20"/>
    </row>
    <row r="292" spans="1:42" s="15" customFormat="1">
      <c r="A292" s="44" t="s">
        <v>25</v>
      </c>
      <c r="B292" s="16"/>
      <c r="C292" s="26" t="s">
        <v>152</v>
      </c>
      <c r="D292" s="21">
        <f>J293</f>
        <v>24</v>
      </c>
      <c r="E292" s="21" t="s">
        <v>171</v>
      </c>
      <c r="F292" s="21"/>
      <c r="G292" s="15" t="s">
        <v>176</v>
      </c>
      <c r="H292" s="15">
        <v>19</v>
      </c>
      <c r="I292" s="25" t="s">
        <v>180</v>
      </c>
      <c r="J292" s="15">
        <v>57</v>
      </c>
      <c r="O292" s="16"/>
      <c r="S292" s="16"/>
      <c r="AJ292" s="33"/>
      <c r="AP292" s="23"/>
    </row>
    <row r="293" spans="1:42" s="18" customFormat="1">
      <c r="B293" s="17"/>
      <c r="C293" s="39" t="s">
        <v>131</v>
      </c>
      <c r="D293" s="23">
        <v>24</v>
      </c>
      <c r="E293" s="21" t="s">
        <v>171</v>
      </c>
      <c r="F293" s="23"/>
      <c r="G293" s="18" t="s">
        <v>119</v>
      </c>
      <c r="H293" s="19">
        <v>8</v>
      </c>
      <c r="I293" s="68"/>
      <c r="J293" s="20">
        <f>H293*J292/H292</f>
        <v>24</v>
      </c>
      <c r="K293" s="20"/>
      <c r="L293" s="7"/>
      <c r="M293" s="7"/>
      <c r="N293" s="20"/>
      <c r="P293" s="17"/>
      <c r="Q293" s="17"/>
      <c r="T293" s="17"/>
      <c r="U293" s="17"/>
      <c r="AJ293" s="34"/>
      <c r="AP293" s="23"/>
    </row>
    <row r="294" spans="1:42" s="20" customFormat="1">
      <c r="B294" s="17"/>
      <c r="C294" s="26" t="s">
        <v>110</v>
      </c>
      <c r="D294" s="21">
        <f>D292-D293</f>
        <v>0</v>
      </c>
      <c r="E294" s="21"/>
      <c r="F294" s="21"/>
      <c r="G294" s="28" t="s">
        <v>167</v>
      </c>
      <c r="H294" s="20">
        <f>360/J293*24</f>
        <v>360</v>
      </c>
      <c r="I294" s="68"/>
      <c r="J294" s="20">
        <f>H294*7</f>
        <v>2520</v>
      </c>
      <c r="L294" s="7">
        <f>H294*28</f>
        <v>10080</v>
      </c>
      <c r="M294" s="7"/>
      <c r="N294" s="20">
        <f>H294*365</f>
        <v>131400</v>
      </c>
      <c r="AJ294" s="35"/>
      <c r="AP294" s="21"/>
    </row>
    <row r="295" spans="1:42" s="20" customFormat="1">
      <c r="A295" s="28"/>
      <c r="B295" s="7"/>
      <c r="C295" s="7"/>
      <c r="D295" s="21">
        <f>D294/D293</f>
        <v>0</v>
      </c>
      <c r="E295" s="21"/>
      <c r="F295" s="21"/>
      <c r="G295" s="28" t="s">
        <v>168</v>
      </c>
      <c r="H295" s="20">
        <f>MOD(H294,360)</f>
        <v>0</v>
      </c>
      <c r="I295" s="68"/>
      <c r="J295" s="20">
        <f>MOD(J294,360)</f>
        <v>0</v>
      </c>
      <c r="L295" s="20">
        <f>MOD(L294,360)</f>
        <v>0</v>
      </c>
      <c r="N295" s="20">
        <f>MOD(N294,360)</f>
        <v>0</v>
      </c>
      <c r="AJ295" s="35"/>
      <c r="AP295" s="21"/>
    </row>
    <row r="297" spans="1:42" s="15" customFormat="1">
      <c r="A297" s="16" t="s">
        <v>25</v>
      </c>
      <c r="B297" s="16"/>
      <c r="C297" s="26" t="s">
        <v>103</v>
      </c>
      <c r="D297" s="21">
        <f>J298</f>
        <v>24.842105263157894</v>
      </c>
      <c r="E297" s="21" t="s">
        <v>171</v>
      </c>
      <c r="F297" s="21"/>
      <c r="G297" s="15" t="s">
        <v>176</v>
      </c>
      <c r="H297" s="15">
        <v>19</v>
      </c>
      <c r="I297" s="25" t="s">
        <v>180</v>
      </c>
      <c r="J297" s="15">
        <v>59</v>
      </c>
      <c r="O297" s="16"/>
      <c r="S297" s="16"/>
      <c r="AJ297" s="33"/>
      <c r="AP297" s="23"/>
    </row>
    <row r="298" spans="1:42" s="18" customFormat="1">
      <c r="B298" s="17"/>
      <c r="C298" s="25"/>
      <c r="D298" s="23">
        <f>(1 + 1/29.530589)*24</f>
        <v>24.812716603790058</v>
      </c>
      <c r="E298" s="21" t="s">
        <v>171</v>
      </c>
      <c r="F298" s="23"/>
      <c r="G298" s="18" t="s">
        <v>119</v>
      </c>
      <c r="H298" s="19">
        <v>8</v>
      </c>
      <c r="I298" s="68"/>
      <c r="J298" s="20">
        <f>H298*J297/H297</f>
        <v>24.842105263157894</v>
      </c>
      <c r="K298" s="20"/>
      <c r="L298" s="7"/>
      <c r="M298" s="7"/>
      <c r="N298" s="20"/>
      <c r="P298" s="17"/>
      <c r="Q298" s="17"/>
      <c r="T298" s="17"/>
      <c r="U298" s="17"/>
      <c r="AJ298" s="34"/>
      <c r="AP298" s="23"/>
    </row>
    <row r="299" spans="1:42" s="20" customFormat="1">
      <c r="B299" s="17"/>
      <c r="C299" s="25"/>
      <c r="D299" s="21">
        <f>D297-D298</f>
        <v>2.9388659367835857E-2</v>
      </c>
      <c r="E299" s="21"/>
      <c r="F299" s="21"/>
      <c r="G299" s="28" t="s">
        <v>167</v>
      </c>
      <c r="H299" s="20">
        <f>360*24/D297</f>
        <v>347.79661016949154</v>
      </c>
      <c r="I299" s="68"/>
      <c r="J299" s="20">
        <f>H299*7</f>
        <v>2434.5762711864409</v>
      </c>
      <c r="L299" s="7">
        <f>H299*28</f>
        <v>9738.3050847457635</v>
      </c>
      <c r="M299" s="7"/>
      <c r="N299" s="20">
        <f>H299*365</f>
        <v>126945.76271186442</v>
      </c>
      <c r="AJ299" s="35"/>
      <c r="AP299" s="21"/>
    </row>
    <row r="300" spans="1:42" s="20" customFormat="1">
      <c r="A300" s="28"/>
      <c r="B300" s="7"/>
      <c r="C300" s="7"/>
      <c r="D300" s="21">
        <f>D299/D298</f>
        <v>1.1844192571540853E-3</v>
      </c>
      <c r="E300" s="21"/>
      <c r="F300" s="21"/>
      <c r="G300" s="28" t="s">
        <v>168</v>
      </c>
      <c r="H300" s="20">
        <f>MOD(H299,360)</f>
        <v>347.79661016949154</v>
      </c>
      <c r="I300" s="68"/>
      <c r="J300" s="20">
        <f>MOD(J299,360)</f>
        <v>274.57627118644086</v>
      </c>
      <c r="L300" s="20">
        <f>MOD(L299,360)</f>
        <v>18.305084745763452</v>
      </c>
      <c r="N300" s="20">
        <f>MOD(N299,360)</f>
        <v>225.76271186441591</v>
      </c>
      <c r="AJ300" s="35"/>
      <c r="AP300" s="21"/>
    </row>
    <row r="301" spans="1:42" s="20" customFormat="1">
      <c r="A301" s="28"/>
      <c r="B301" s="7"/>
      <c r="C301" s="7"/>
      <c r="D301" s="21"/>
      <c r="E301" s="21"/>
      <c r="F301" s="21"/>
      <c r="I301" s="68"/>
      <c r="AJ301" s="35"/>
      <c r="AP301" s="21"/>
    </row>
    <row r="302" spans="1:42" s="15" customFormat="1">
      <c r="A302" s="16" t="s">
        <v>25</v>
      </c>
      <c r="B302" s="16"/>
      <c r="C302" s="26" t="s">
        <v>107</v>
      </c>
      <c r="D302" s="21">
        <f>24/(1+1/R303)</f>
        <v>22.204833141542</v>
      </c>
      <c r="E302" s="55" t="s">
        <v>171</v>
      </c>
      <c r="F302" s="21"/>
      <c r="G302" s="15" t="s">
        <v>176</v>
      </c>
      <c r="H302" s="15">
        <v>20</v>
      </c>
      <c r="I302" s="25" t="s">
        <v>180</v>
      </c>
      <c r="J302" s="15">
        <v>40</v>
      </c>
      <c r="K302" s="16" t="s">
        <v>181</v>
      </c>
      <c r="L302" s="15">
        <v>15</v>
      </c>
      <c r="M302" s="15" t="s">
        <v>180</v>
      </c>
      <c r="N302" s="15">
        <v>36</v>
      </c>
      <c r="O302" s="16" t="s">
        <v>181</v>
      </c>
      <c r="P302" s="15">
        <v>26</v>
      </c>
      <c r="Q302" s="15" t="s">
        <v>180</v>
      </c>
      <c r="R302" s="15">
        <v>67</v>
      </c>
      <c r="S302" s="16"/>
      <c r="W302" s="16"/>
      <c r="Z302" s="52"/>
      <c r="AA302" s="16"/>
      <c r="AJ302" s="33" t="s">
        <v>27</v>
      </c>
      <c r="AK302" s="33" t="s">
        <v>26</v>
      </c>
      <c r="AP302" s="23"/>
    </row>
    <row r="303" spans="1:42" s="18" customFormat="1">
      <c r="B303" s="17"/>
      <c r="C303" s="26" t="s">
        <v>141</v>
      </c>
      <c r="D303" s="21">
        <f>24*365.24219879/(1+365.24219879)</f>
        <v>23.934469593948236</v>
      </c>
      <c r="E303" s="55" t="s">
        <v>171</v>
      </c>
      <c r="F303" s="21"/>
      <c r="G303" s="18" t="s">
        <v>118</v>
      </c>
      <c r="H303" s="19">
        <v>1</v>
      </c>
      <c r="I303" s="25"/>
      <c r="J303" s="20">
        <f>H303*J302/H302</f>
        <v>2</v>
      </c>
      <c r="K303" s="20"/>
      <c r="L303" s="7"/>
      <c r="M303" s="7"/>
      <c r="N303" s="20">
        <f>J303*N302/L302</f>
        <v>4.8</v>
      </c>
      <c r="O303" s="20"/>
      <c r="P303" s="20"/>
      <c r="Q303" s="20"/>
      <c r="R303" s="20">
        <f>N303*R302/P302</f>
        <v>12.369230769230768</v>
      </c>
      <c r="T303" s="17"/>
      <c r="U303" s="17"/>
      <c r="X303" s="17"/>
      <c r="Y303" s="17"/>
      <c r="AJ303" s="42"/>
      <c r="AP303" s="23"/>
    </row>
    <row r="304" spans="1:42" s="20" customFormat="1">
      <c r="B304" s="17"/>
      <c r="C304" s="26" t="s">
        <v>142</v>
      </c>
      <c r="D304" s="21">
        <f>D302-D303</f>
        <v>-1.7296364524062362</v>
      </c>
      <c r="E304" s="21"/>
      <c r="F304" s="21"/>
      <c r="G304" s="28" t="s">
        <v>167</v>
      </c>
      <c r="H304" s="27">
        <f>360*24/D302</f>
        <v>389.10447761194035</v>
      </c>
      <c r="I304" s="68"/>
      <c r="J304" s="20">
        <f>H304*7</f>
        <v>2723.7313432835826</v>
      </c>
      <c r="L304" s="7">
        <f>H304*28</f>
        <v>10894.925373134331</v>
      </c>
      <c r="M304" s="7"/>
      <c r="N304" s="20">
        <f>H304*365</f>
        <v>142023.13432835822</v>
      </c>
      <c r="AJ304" s="38">
        <f>1/R303</f>
        <v>8.0845771144278614E-2</v>
      </c>
      <c r="AP304" s="21"/>
    </row>
    <row r="305" spans="1:45" s="20" customFormat="1">
      <c r="A305" s="28"/>
      <c r="B305" s="7"/>
      <c r="C305" s="49" t="s">
        <v>143</v>
      </c>
      <c r="D305" s="21">
        <f>D304/D303</f>
        <v>-7.2265501669757912E-2</v>
      </c>
      <c r="E305" s="21"/>
      <c r="F305" s="21"/>
      <c r="G305" s="28" t="s">
        <v>168</v>
      </c>
      <c r="H305" s="20">
        <f>MOD(H304,360)</f>
        <v>29.104477611940354</v>
      </c>
      <c r="I305" s="68"/>
      <c r="J305" s="20">
        <f>MOD(J304,360)</f>
        <v>203.73134328358265</v>
      </c>
      <c r="L305" s="20">
        <f>MOD(L304,360)</f>
        <v>94.925373134330584</v>
      </c>
      <c r="N305" s="20">
        <f>MOD(N304,360)</f>
        <v>183.13432835822459</v>
      </c>
      <c r="P305" s="41"/>
      <c r="Q305" s="41"/>
      <c r="AJ305" s="38">
        <f>H304</f>
        <v>389.10447761194035</v>
      </c>
      <c r="AP305" s="21"/>
    </row>
    <row r="306" spans="1:45" s="20" customFormat="1">
      <c r="A306" s="28"/>
      <c r="B306" s="7"/>
      <c r="C306" s="7"/>
      <c r="D306" s="21"/>
      <c r="E306" s="21"/>
      <c r="F306" s="21"/>
      <c r="I306" s="68"/>
      <c r="AJ306" s="35"/>
      <c r="AP306" s="21"/>
    </row>
    <row r="307" spans="1:45" s="15" customFormat="1">
      <c r="A307" s="16" t="s">
        <v>25</v>
      </c>
      <c r="B307" s="16"/>
      <c r="C307" s="26" t="s">
        <v>107</v>
      </c>
      <c r="D307" s="21">
        <f>V308/24</f>
        <v>12.803238866396761</v>
      </c>
      <c r="E307" s="21"/>
      <c r="F307" s="21"/>
      <c r="G307" s="15" t="s">
        <v>176</v>
      </c>
      <c r="H307" s="15">
        <v>19</v>
      </c>
      <c r="I307" s="25" t="s">
        <v>180</v>
      </c>
      <c r="J307" s="15">
        <v>59</v>
      </c>
      <c r="K307" s="15" t="s">
        <v>181</v>
      </c>
      <c r="L307" s="15">
        <v>20</v>
      </c>
      <c r="M307" s="15" t="s">
        <v>180</v>
      </c>
      <c r="N307" s="15">
        <v>40</v>
      </c>
      <c r="O307" s="16" t="s">
        <v>181</v>
      </c>
      <c r="P307" s="15">
        <v>15</v>
      </c>
      <c r="Q307" s="15" t="s">
        <v>180</v>
      </c>
      <c r="R307" s="15">
        <v>36</v>
      </c>
      <c r="S307" s="16" t="s">
        <v>181</v>
      </c>
      <c r="T307" s="15">
        <v>26</v>
      </c>
      <c r="U307" s="15" t="s">
        <v>180</v>
      </c>
      <c r="V307" s="15">
        <v>67</v>
      </c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J307" s="33"/>
      <c r="AP307" s="23"/>
    </row>
    <row r="308" spans="1:45" s="18" customFormat="1">
      <c r="B308" s="17"/>
      <c r="C308" s="50"/>
      <c r="D308" s="21">
        <v>12.8</v>
      </c>
      <c r="E308" s="21"/>
      <c r="F308" s="21"/>
      <c r="G308" s="18" t="s">
        <v>119</v>
      </c>
      <c r="H308" s="51">
        <v>8</v>
      </c>
      <c r="I308" s="25"/>
      <c r="J308" s="20">
        <f>H308*J307/H307</f>
        <v>24.842105263157894</v>
      </c>
      <c r="K308" s="20"/>
      <c r="L308" s="20"/>
      <c r="M308" s="20"/>
      <c r="N308" s="20">
        <f>J308*N307/L307</f>
        <v>49.684210526315788</v>
      </c>
      <c r="O308" s="7"/>
      <c r="P308" s="7"/>
      <c r="Q308" s="7"/>
      <c r="R308" s="20">
        <f>N308*R307/P307</f>
        <v>119.24210526315788</v>
      </c>
      <c r="S308" s="20"/>
      <c r="T308" s="20"/>
      <c r="U308" s="20"/>
      <c r="V308" s="20">
        <f>R308*V307/T307</f>
        <v>307.27773279352226</v>
      </c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J308" s="34"/>
      <c r="AP308" s="23"/>
    </row>
    <row r="309" spans="1:45" s="20" customFormat="1">
      <c r="B309" s="17"/>
      <c r="C309" s="39"/>
      <c r="D309" s="21">
        <f>D307-D308</f>
        <v>3.2388663967601872E-3</v>
      </c>
      <c r="E309" s="21"/>
      <c r="F309" s="21"/>
      <c r="G309" s="28" t="s">
        <v>167</v>
      </c>
      <c r="H309" s="27">
        <f>360/D307</f>
        <v>28.117885150518592</v>
      </c>
      <c r="I309" s="68"/>
      <c r="J309" s="20">
        <f>H309*7</f>
        <v>196.82519605363015</v>
      </c>
      <c r="L309" s="7">
        <f>H309*28</f>
        <v>787.3007842145206</v>
      </c>
      <c r="M309" s="7"/>
      <c r="N309" s="20">
        <f>H309*365</f>
        <v>10263.028079939286</v>
      </c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J309" s="38"/>
      <c r="AP309" s="21"/>
    </row>
    <row r="310" spans="1:45" s="20" customFormat="1">
      <c r="A310" s="28"/>
      <c r="B310" s="7"/>
      <c r="C310" s="49" t="s">
        <v>54</v>
      </c>
      <c r="D310" s="21">
        <f>D309/D308</f>
        <v>2.5303643724688962E-4</v>
      </c>
      <c r="E310" s="21"/>
      <c r="F310" s="21"/>
      <c r="G310" s="28" t="s">
        <v>168</v>
      </c>
      <c r="H310" s="20">
        <f>MOD(H309,360)</f>
        <v>28.117885150518592</v>
      </c>
      <c r="I310" s="68"/>
      <c r="J310" s="20">
        <f>MOD(J309,360)</f>
        <v>196.82519605363015</v>
      </c>
      <c r="L310" s="20">
        <f>MOD(L309,360)</f>
        <v>67.300784214520604</v>
      </c>
      <c r="N310" s="20">
        <f>MOD(N309,360)</f>
        <v>183.02807993928582</v>
      </c>
      <c r="P310" s="41"/>
      <c r="Q310" s="41"/>
      <c r="AA310" s="30"/>
      <c r="AJ310" s="35"/>
      <c r="AP310" s="21"/>
    </row>
    <row r="311" spans="1:45" s="20" customFormat="1">
      <c r="A311" s="28"/>
      <c r="B311" s="7"/>
      <c r="C311" s="7"/>
      <c r="D311" s="21"/>
      <c r="E311" s="21"/>
      <c r="F311" s="21"/>
      <c r="I311" s="68"/>
      <c r="AJ311" s="35"/>
      <c r="AP311" s="21"/>
    </row>
    <row r="312" spans="1:45" s="20" customFormat="1">
      <c r="A312" s="16" t="s">
        <v>25</v>
      </c>
      <c r="B312" s="16"/>
      <c r="C312" s="26" t="s">
        <v>107</v>
      </c>
      <c r="D312" s="21">
        <f>360*24/H314</f>
        <v>23.934406929319259</v>
      </c>
      <c r="E312" s="55" t="s">
        <v>171</v>
      </c>
      <c r="F312" s="21"/>
      <c r="G312" s="15" t="s">
        <v>176</v>
      </c>
      <c r="H312" s="15"/>
      <c r="I312" s="25"/>
      <c r="Z312" s="52"/>
      <c r="AA312" s="16"/>
      <c r="AJ312" s="35"/>
      <c r="AP312" s="21"/>
    </row>
    <row r="313" spans="1:45" s="20" customFormat="1">
      <c r="B313" s="17"/>
      <c r="C313" s="26"/>
      <c r="D313" s="21">
        <f>24*365.24219879/(1+365.24219879)</f>
        <v>23.934469593948236</v>
      </c>
      <c r="E313" s="55" t="s">
        <v>171</v>
      </c>
      <c r="F313" s="21"/>
      <c r="G313" s="18" t="s">
        <v>118</v>
      </c>
      <c r="H313" s="17"/>
      <c r="I313" s="26"/>
      <c r="AJ313" s="35"/>
      <c r="AP313" s="21"/>
    </row>
    <row r="314" spans="1:45" s="20" customFormat="1">
      <c r="A314" s="19"/>
      <c r="B314" s="17"/>
      <c r="C314" s="26"/>
      <c r="D314" s="21">
        <f>D312-D313</f>
        <v>-6.2664628977415759E-5</v>
      </c>
      <c r="E314" s="21"/>
      <c r="F314" s="21"/>
      <c r="G314" s="28" t="s">
        <v>167</v>
      </c>
      <c r="H314" s="27">
        <f>H304-H309</f>
        <v>360.98659246142176</v>
      </c>
      <c r="I314" s="68"/>
      <c r="J314" s="20">
        <f>H314*7</f>
        <v>2526.9061472299522</v>
      </c>
      <c r="L314" s="7">
        <f>H314*28</f>
        <v>10107.624588919809</v>
      </c>
      <c r="M314" s="7"/>
      <c r="N314" s="20">
        <f>H314*365</f>
        <v>131760.10624841895</v>
      </c>
      <c r="P314" s="41" t="s">
        <v>90</v>
      </c>
      <c r="Q314" s="41"/>
      <c r="AD314" s="28" t="s">
        <v>173</v>
      </c>
      <c r="AJ314" s="35"/>
      <c r="AP314" s="21"/>
    </row>
    <row r="315" spans="1:45" s="20" customFormat="1">
      <c r="A315" s="28"/>
      <c r="B315" s="7"/>
      <c r="C315" s="49" t="s">
        <v>140</v>
      </c>
      <c r="D315" s="21">
        <f>D314/D313</f>
        <v>-2.618174960236442E-6</v>
      </c>
      <c r="E315" s="21"/>
      <c r="F315" s="21"/>
      <c r="G315" s="28" t="s">
        <v>168</v>
      </c>
      <c r="H315" s="20">
        <f>MOD(H314,360)</f>
        <v>0.98659246142176471</v>
      </c>
      <c r="I315" s="68"/>
      <c r="J315" s="20">
        <f>MOD(J314,360)</f>
        <v>6.9061472299522393</v>
      </c>
      <c r="L315" s="20">
        <f>MOD(L314,360)</f>
        <v>27.624588919808957</v>
      </c>
      <c r="N315" s="8">
        <f>MOD(N314,360)</f>
        <v>0.10624841894605197</v>
      </c>
      <c r="P315" s="7"/>
      <c r="Q315" s="7"/>
      <c r="AD315" s="4">
        <f>N314/360</f>
        <v>366.00029513449709</v>
      </c>
      <c r="AJ315" s="35"/>
      <c r="AP315" s="21"/>
    </row>
    <row r="316" spans="1:45" s="20" customFormat="1">
      <c r="A316" s="28"/>
      <c r="B316" s="7"/>
      <c r="C316" s="7"/>
      <c r="E316" s="49"/>
      <c r="F316" s="49"/>
      <c r="AJ316" s="35"/>
      <c r="AP316" s="21"/>
    </row>
    <row r="318" spans="1:45" s="5" customFormat="1">
      <c r="A318" s="37" t="s">
        <v>139</v>
      </c>
      <c r="B318" s="13"/>
      <c r="C318" s="25"/>
      <c r="D318" s="23"/>
      <c r="E318" s="23"/>
      <c r="F318" s="23"/>
      <c r="H318" s="5" t="s">
        <v>121</v>
      </c>
      <c r="I318" s="25"/>
      <c r="J318" s="5" t="s">
        <v>122</v>
      </c>
      <c r="L318" s="14" t="s">
        <v>67</v>
      </c>
      <c r="M318" s="14"/>
      <c r="N318" s="14" t="s">
        <v>68</v>
      </c>
      <c r="O318" s="13"/>
      <c r="P318" s="14" t="s">
        <v>69</v>
      </c>
      <c r="Q318" s="14"/>
      <c r="R318" s="22" t="s">
        <v>70</v>
      </c>
      <c r="T318" s="24" t="s">
        <v>71</v>
      </c>
      <c r="U318" s="24"/>
      <c r="V318" s="24" t="s">
        <v>72</v>
      </c>
      <c r="AD318" s="21">
        <f>D312/(24-D312)</f>
        <v>364.8923076922926</v>
      </c>
      <c r="AJ318" s="60" t="s">
        <v>124</v>
      </c>
      <c r="AM318" s="45"/>
      <c r="AN318" s="45"/>
      <c r="AO318" s="45"/>
      <c r="AP318" s="23"/>
      <c r="AQ318" s="45"/>
      <c r="AS318" s="45"/>
    </row>
    <row r="319" spans="1:45" s="15" customFormat="1">
      <c r="A319" s="16" t="s">
        <v>25</v>
      </c>
      <c r="B319" s="16"/>
      <c r="C319" s="26" t="s">
        <v>116</v>
      </c>
      <c r="D319" s="21">
        <f>24*360/(360+360*24/V320)</f>
        <v>23.934406929319263</v>
      </c>
      <c r="E319" s="55" t="s">
        <v>171</v>
      </c>
      <c r="F319" s="21"/>
      <c r="G319" s="15" t="s">
        <v>176</v>
      </c>
      <c r="H319" s="16">
        <f>19*59-19*57</f>
        <v>38</v>
      </c>
      <c r="I319" s="39" t="s">
        <v>180</v>
      </c>
      <c r="J319" s="16">
        <f>57*59</f>
        <v>3363</v>
      </c>
      <c r="K319" s="15" t="s">
        <v>181</v>
      </c>
      <c r="L319" s="15">
        <v>20</v>
      </c>
      <c r="M319" s="16" t="s">
        <v>180</v>
      </c>
      <c r="N319" s="15">
        <v>40</v>
      </c>
      <c r="O319" s="16" t="s">
        <v>181</v>
      </c>
      <c r="P319" s="15">
        <v>15</v>
      </c>
      <c r="Q319" s="16" t="s">
        <v>180</v>
      </c>
      <c r="R319" s="15">
        <v>36</v>
      </c>
      <c r="S319" s="16" t="s">
        <v>181</v>
      </c>
      <c r="T319" s="15">
        <v>26</v>
      </c>
      <c r="U319" s="16" t="s">
        <v>180</v>
      </c>
      <c r="V319" s="15">
        <v>67</v>
      </c>
      <c r="W319" s="16"/>
      <c r="AJ319" s="37" t="s">
        <v>123</v>
      </c>
      <c r="AK319" s="37"/>
      <c r="AP319" s="23"/>
    </row>
    <row r="320" spans="1:45" s="18" customFormat="1">
      <c r="B320" s="17"/>
      <c r="C320" s="26" t="s">
        <v>83</v>
      </c>
      <c r="D320" s="21">
        <f>24*365.24219879/(1+365.24219879)</f>
        <v>23.934469593948236</v>
      </c>
      <c r="E320" s="55" t="s">
        <v>171</v>
      </c>
      <c r="F320" s="21"/>
      <c r="G320" s="18" t="s">
        <v>119</v>
      </c>
      <c r="H320" s="19">
        <v>8</v>
      </c>
      <c r="I320" s="25"/>
      <c r="J320" s="20">
        <f>H320*J319/H319</f>
        <v>708</v>
      </c>
      <c r="K320" s="20"/>
      <c r="L320" s="20"/>
      <c r="M320" s="20"/>
      <c r="N320" s="20">
        <f>J320*N319/L319</f>
        <v>1416</v>
      </c>
      <c r="O320" s="7"/>
      <c r="P320" s="7"/>
      <c r="Q320" s="7"/>
      <c r="R320" s="20">
        <f>N320*R319/P319</f>
        <v>3398.4</v>
      </c>
      <c r="S320" s="20"/>
      <c r="T320" s="20"/>
      <c r="U320" s="20"/>
      <c r="V320" s="20">
        <f>R320*V319/T319</f>
        <v>8757.4153846153858</v>
      </c>
      <c r="X320" s="17"/>
      <c r="Y320" s="17"/>
      <c r="AJ320" s="43" t="s">
        <v>125</v>
      </c>
      <c r="AP320" s="23"/>
    </row>
    <row r="321" spans="1:45" s="20" customFormat="1">
      <c r="B321" s="17"/>
      <c r="C321" s="26" t="s">
        <v>84</v>
      </c>
      <c r="D321" s="21">
        <f>D319-D320</f>
        <v>-6.2664628973863046E-5</v>
      </c>
      <c r="E321" s="21"/>
      <c r="F321" s="21"/>
      <c r="G321" s="28" t="s">
        <v>167</v>
      </c>
      <c r="H321" s="20">
        <f>24*360/D319</f>
        <v>360.98659246142171</v>
      </c>
      <c r="I321" s="68"/>
      <c r="J321" s="20">
        <f>H321*7</f>
        <v>2526.9061472299518</v>
      </c>
      <c r="L321" s="7">
        <f>H321*28</f>
        <v>10107.624588919807</v>
      </c>
      <c r="M321" s="7"/>
      <c r="N321" s="20">
        <f>H321*365</f>
        <v>131760.10624841892</v>
      </c>
      <c r="O321" s="7"/>
      <c r="P321" s="41" t="s">
        <v>87</v>
      </c>
      <c r="AJ321" s="40"/>
      <c r="AP321" s="21"/>
    </row>
    <row r="322" spans="1:45" s="20" customFormat="1">
      <c r="A322" s="28"/>
      <c r="B322" s="7"/>
      <c r="D322" s="21">
        <f>D321/D320</f>
        <v>-2.6181749600880071E-6</v>
      </c>
      <c r="E322" s="21"/>
      <c r="F322" s="21"/>
      <c r="G322" s="28" t="s">
        <v>168</v>
      </c>
      <c r="H322" s="20">
        <f>MOD(H321,360)</f>
        <v>0.98659246142170787</v>
      </c>
      <c r="I322" s="68"/>
      <c r="J322" s="20">
        <f>MOD(J321,360)</f>
        <v>6.9061472299517845</v>
      </c>
      <c r="L322" s="20">
        <f>MOD(L321,360)</f>
        <v>27.624588919807138</v>
      </c>
      <c r="N322" s="20">
        <f>MOD(N321,360)</f>
        <v>0.10624841891694814</v>
      </c>
      <c r="Q322" s="41"/>
      <c r="AJ322" s="38"/>
      <c r="AP322" s="21"/>
    </row>
    <row r="323" spans="1:45" s="20" customFormat="1">
      <c r="A323" s="28"/>
      <c r="B323" s="7"/>
      <c r="C323" s="7"/>
      <c r="D323" s="21"/>
      <c r="E323" s="21"/>
      <c r="F323" s="21"/>
      <c r="I323" s="68"/>
      <c r="AJ323" s="35"/>
      <c r="AP323" s="21"/>
    </row>
    <row r="324" spans="1:45" s="5" customFormat="1">
      <c r="A324" s="37" t="s">
        <v>139</v>
      </c>
      <c r="B324" s="13"/>
      <c r="C324" s="25"/>
      <c r="D324" s="23"/>
      <c r="E324" s="23"/>
      <c r="F324" s="23"/>
      <c r="H324" s="5" t="s">
        <v>121</v>
      </c>
      <c r="I324" s="25"/>
      <c r="J324" s="5" t="s">
        <v>122</v>
      </c>
      <c r="L324" s="13" t="s">
        <v>67</v>
      </c>
      <c r="M324" s="13"/>
      <c r="N324" s="13" t="s">
        <v>68</v>
      </c>
      <c r="O324" s="13"/>
      <c r="P324" s="13" t="s">
        <v>69</v>
      </c>
      <c r="Q324" s="13"/>
      <c r="R324" s="5" t="s">
        <v>73</v>
      </c>
      <c r="T324" s="9" t="s">
        <v>74</v>
      </c>
      <c r="U324" s="9"/>
      <c r="V324" s="9" t="s">
        <v>75</v>
      </c>
      <c r="AM324" s="45"/>
      <c r="AN324" s="45"/>
      <c r="AO324" s="45"/>
      <c r="AP324" s="23"/>
      <c r="AQ324" s="45"/>
      <c r="AS324" s="45"/>
    </row>
    <row r="325" spans="1:45" s="15" customFormat="1">
      <c r="A325" s="16" t="s">
        <v>25</v>
      </c>
      <c r="B325" s="16"/>
      <c r="C325" s="26" t="s">
        <v>117</v>
      </c>
      <c r="D325" s="21">
        <f>Z327</f>
        <v>6700.8392088925666</v>
      </c>
      <c r="E325" s="55" t="s">
        <v>172</v>
      </c>
      <c r="F325" s="21"/>
      <c r="G325" s="15" t="s">
        <v>176</v>
      </c>
      <c r="H325" s="16">
        <f>19*59-19*57</f>
        <v>38</v>
      </c>
      <c r="I325" s="26" t="s">
        <v>180</v>
      </c>
      <c r="J325" s="16">
        <f>57*59</f>
        <v>3363</v>
      </c>
      <c r="K325" s="15" t="s">
        <v>181</v>
      </c>
      <c r="L325" s="15">
        <v>20</v>
      </c>
      <c r="M325" s="16" t="s">
        <v>180</v>
      </c>
      <c r="N325" s="15">
        <v>40</v>
      </c>
      <c r="O325" s="16" t="s">
        <v>181</v>
      </c>
      <c r="P325" s="15">
        <v>15</v>
      </c>
      <c r="Q325" s="16" t="s">
        <v>180</v>
      </c>
      <c r="R325" s="15">
        <v>36</v>
      </c>
      <c r="S325" s="16" t="s">
        <v>181</v>
      </c>
      <c r="T325" s="15">
        <v>27</v>
      </c>
      <c r="U325" s="16" t="s">
        <v>180</v>
      </c>
      <c r="V325" s="15">
        <v>66</v>
      </c>
      <c r="W325" s="16"/>
      <c r="AJ325" s="47"/>
      <c r="AP325" s="23"/>
    </row>
    <row r="326" spans="1:45" s="18" customFormat="1">
      <c r="B326" s="17"/>
      <c r="C326" s="26" t="s">
        <v>83</v>
      </c>
      <c r="D326" s="23">
        <v>6798</v>
      </c>
      <c r="E326" s="55" t="s">
        <v>172</v>
      </c>
      <c r="F326" s="23"/>
      <c r="G326" s="18" t="s">
        <v>119</v>
      </c>
      <c r="H326" s="19">
        <v>8</v>
      </c>
      <c r="I326" s="25"/>
      <c r="J326" s="20">
        <f>H326*J325/H325</f>
        <v>708</v>
      </c>
      <c r="K326" s="20"/>
      <c r="L326" s="20"/>
      <c r="M326" s="20"/>
      <c r="N326" s="20">
        <f>J326*N325/L325</f>
        <v>1416</v>
      </c>
      <c r="O326" s="7"/>
      <c r="P326" s="7"/>
      <c r="Q326" s="7"/>
      <c r="R326" s="20">
        <f>N326*R325/P325</f>
        <v>3398.4</v>
      </c>
      <c r="S326" s="20"/>
      <c r="T326" s="20"/>
      <c r="U326" s="20"/>
      <c r="V326" s="20">
        <f>R326*V325/T325</f>
        <v>8307.1999999999989</v>
      </c>
      <c r="X326" s="17"/>
      <c r="Y326" s="17"/>
      <c r="AJ326" s="48"/>
      <c r="AP326" s="23"/>
    </row>
    <row r="327" spans="1:45" s="20" customFormat="1">
      <c r="B327" s="17"/>
      <c r="C327" s="26" t="s">
        <v>82</v>
      </c>
      <c r="D327" s="21">
        <f>D325-D326</f>
        <v>-97.160791107433397</v>
      </c>
      <c r="E327" s="21"/>
      <c r="F327" s="21"/>
      <c r="G327" s="28" t="s">
        <v>167</v>
      </c>
      <c r="H327" s="20">
        <f>360+360*24/V326</f>
        <v>361.04006163328199</v>
      </c>
      <c r="I327" s="68"/>
      <c r="J327" s="20">
        <f>H327*7</f>
        <v>2527.2804314329742</v>
      </c>
      <c r="L327" s="7">
        <f>H327*28</f>
        <v>10109.121725731897</v>
      </c>
      <c r="M327" s="7"/>
      <c r="N327" s="20">
        <f>H327*365</f>
        <v>131779.62249614793</v>
      </c>
      <c r="P327" s="41" t="s">
        <v>88</v>
      </c>
      <c r="Q327" s="41"/>
      <c r="Z327" s="20">
        <f>360/N328*365.24219879</f>
        <v>6700.8392088925666</v>
      </c>
      <c r="AJ327" s="38"/>
      <c r="AP327" s="21"/>
    </row>
    <row r="328" spans="1:45" s="20" customFormat="1">
      <c r="A328" s="28"/>
      <c r="B328" s="7"/>
      <c r="D328" s="21">
        <f>D327/D326</f>
        <v>-1.4292555326189085E-2</v>
      </c>
      <c r="E328" s="21"/>
      <c r="F328" s="21"/>
      <c r="G328" s="28" t="s">
        <v>168</v>
      </c>
      <c r="H328" s="20">
        <f>MOD(H327,360)</f>
        <v>1.0400616332819936</v>
      </c>
      <c r="I328" s="68"/>
      <c r="J328" s="20">
        <f>MOD(J327,360)</f>
        <v>7.2804314329741828</v>
      </c>
      <c r="L328" s="20">
        <f>MOD(L327,360)</f>
        <v>29.121725731896731</v>
      </c>
      <c r="N328" s="20">
        <f>MOD(N327,360)</f>
        <v>19.622496147931088</v>
      </c>
      <c r="AJ328" s="38"/>
      <c r="AP328" s="21"/>
    </row>
    <row r="330" spans="1:45" s="5" customFormat="1">
      <c r="A330" s="44" t="s">
        <v>61</v>
      </c>
      <c r="B330" s="13"/>
      <c r="C330" s="25"/>
      <c r="D330" s="23"/>
      <c r="E330" s="23"/>
      <c r="F330" s="23"/>
      <c r="H330" s="14" t="s">
        <v>7</v>
      </c>
      <c r="I330" s="26"/>
      <c r="J330" s="14" t="s">
        <v>8</v>
      </c>
      <c r="K330" s="14"/>
      <c r="L330" s="14" t="s">
        <v>9</v>
      </c>
      <c r="M330" s="14"/>
      <c r="N330" s="14" t="s">
        <v>51</v>
      </c>
      <c r="P330" s="9"/>
      <c r="Q330" s="9"/>
      <c r="R330" s="9"/>
      <c r="AM330" s="45"/>
      <c r="AN330" s="45"/>
      <c r="AO330" s="45"/>
      <c r="AP330" s="23"/>
      <c r="AQ330" s="45"/>
      <c r="AS330" s="45"/>
    </row>
    <row r="331" spans="1:45" s="15" customFormat="1">
      <c r="A331" s="44" t="s">
        <v>61</v>
      </c>
      <c r="B331" s="16"/>
      <c r="C331" s="26" t="s">
        <v>152</v>
      </c>
      <c r="D331" s="21">
        <f>N332</f>
        <v>24</v>
      </c>
      <c r="E331" s="55" t="s">
        <v>171</v>
      </c>
      <c r="F331" s="21"/>
      <c r="G331" s="15" t="s">
        <v>176</v>
      </c>
      <c r="H331" s="15">
        <v>30</v>
      </c>
      <c r="I331" s="26" t="s">
        <v>180</v>
      </c>
      <c r="J331" s="15">
        <v>20</v>
      </c>
      <c r="K331" s="16" t="s">
        <v>181</v>
      </c>
      <c r="L331" s="15">
        <v>20</v>
      </c>
      <c r="M331" s="16" t="s">
        <v>180</v>
      </c>
      <c r="N331" s="15">
        <v>60</v>
      </c>
      <c r="O331" s="16"/>
      <c r="S331" s="16"/>
      <c r="AJ331" s="33"/>
      <c r="AP331" s="23"/>
    </row>
    <row r="332" spans="1:45" s="18" customFormat="1">
      <c r="B332" s="17"/>
      <c r="C332" s="39" t="s">
        <v>130</v>
      </c>
      <c r="D332" s="23">
        <v>24</v>
      </c>
      <c r="E332" s="55" t="s">
        <v>171</v>
      </c>
      <c r="F332" s="23"/>
      <c r="G332" s="18" t="s">
        <v>119</v>
      </c>
      <c r="H332" s="19">
        <v>12</v>
      </c>
      <c r="I332" s="25"/>
      <c r="J332" s="20">
        <f>H332*J331/H331</f>
        <v>8</v>
      </c>
      <c r="K332" s="20"/>
      <c r="L332" s="7"/>
      <c r="M332" s="7"/>
      <c r="N332" s="20">
        <f>J332*N331/L331</f>
        <v>24</v>
      </c>
      <c r="P332" s="17"/>
      <c r="Q332" s="17"/>
      <c r="T332" s="17"/>
      <c r="U332" s="17"/>
      <c r="AJ332" s="34"/>
      <c r="AP332" s="23"/>
    </row>
    <row r="333" spans="1:45" s="20" customFormat="1">
      <c r="B333" s="17"/>
      <c r="C333" s="26" t="s">
        <v>110</v>
      </c>
      <c r="D333" s="21">
        <f>D331-D332</f>
        <v>0</v>
      </c>
      <c r="E333" s="21"/>
      <c r="F333" s="21"/>
      <c r="G333" s="28" t="s">
        <v>167</v>
      </c>
      <c r="H333" s="20">
        <f>360*24/N332</f>
        <v>360</v>
      </c>
      <c r="I333" s="68"/>
      <c r="J333" s="20">
        <f>H333*7</f>
        <v>2520</v>
      </c>
      <c r="L333" s="7">
        <f>H333*28</f>
        <v>10080</v>
      </c>
      <c r="M333" s="7"/>
      <c r="N333" s="20">
        <f>H333*365</f>
        <v>131400</v>
      </c>
      <c r="AJ333" s="35"/>
      <c r="AP333" s="21"/>
    </row>
    <row r="334" spans="1:45" s="20" customFormat="1">
      <c r="A334" s="28"/>
      <c r="B334" s="7"/>
      <c r="C334" s="7"/>
      <c r="D334" s="21">
        <f>D333/D332</f>
        <v>0</v>
      </c>
      <c r="E334" s="21"/>
      <c r="F334" s="21"/>
      <c r="G334" s="28" t="s">
        <v>168</v>
      </c>
      <c r="H334" s="20">
        <f>MOD(H333,360)</f>
        <v>0</v>
      </c>
      <c r="I334" s="68"/>
      <c r="J334" s="20">
        <f>MOD(J333,360)</f>
        <v>0</v>
      </c>
      <c r="L334" s="20">
        <f>MOD(L333,360)</f>
        <v>0</v>
      </c>
      <c r="N334" s="20">
        <f>MOD(N333,360)</f>
        <v>0</v>
      </c>
      <c r="AJ334" s="35"/>
      <c r="AP334" s="21"/>
    </row>
    <row r="335" spans="1:45">
      <c r="A335" s="5"/>
    </row>
    <row r="336" spans="1:45" s="5" customFormat="1">
      <c r="A336" s="16" t="s">
        <v>61</v>
      </c>
      <c r="B336" s="13"/>
      <c r="C336" s="25"/>
      <c r="D336" s="23"/>
      <c r="E336" s="23"/>
      <c r="F336" s="23"/>
      <c r="H336" s="14" t="s">
        <v>7</v>
      </c>
      <c r="I336" s="26"/>
      <c r="J336" s="14" t="s">
        <v>8</v>
      </c>
      <c r="K336" s="14"/>
      <c r="L336" s="14" t="s">
        <v>10</v>
      </c>
      <c r="M336" s="14"/>
      <c r="N336" s="22" t="s">
        <v>11</v>
      </c>
      <c r="P336" s="24" t="s">
        <v>12</v>
      </c>
      <c r="Q336" s="24"/>
      <c r="R336" s="24" t="s">
        <v>13</v>
      </c>
      <c r="T336" s="22" t="s">
        <v>14</v>
      </c>
      <c r="U336" s="22"/>
      <c r="V336" s="22" t="s">
        <v>15</v>
      </c>
      <c r="AM336" s="45"/>
      <c r="AN336" s="45"/>
      <c r="AO336" s="45"/>
      <c r="AP336" s="23"/>
      <c r="AQ336" s="45"/>
      <c r="AS336" s="45"/>
    </row>
    <row r="337" spans="1:42" s="15" customFormat="1">
      <c r="A337" s="16" t="s">
        <v>61</v>
      </c>
      <c r="B337" s="16"/>
      <c r="C337" s="26" t="s">
        <v>103</v>
      </c>
      <c r="D337" s="21">
        <f>V338</f>
        <v>24.841202744614357</v>
      </c>
      <c r="E337" s="21"/>
      <c r="F337" s="21"/>
      <c r="G337" s="15" t="s">
        <v>176</v>
      </c>
      <c r="H337" s="15">
        <v>30</v>
      </c>
      <c r="I337" s="26" t="s">
        <v>180</v>
      </c>
      <c r="J337" s="15">
        <v>20</v>
      </c>
      <c r="K337" s="16" t="s">
        <v>181</v>
      </c>
      <c r="L337" s="15">
        <v>37</v>
      </c>
      <c r="M337" s="16" t="s">
        <v>180</v>
      </c>
      <c r="N337" s="15">
        <v>84</v>
      </c>
      <c r="O337" s="16" t="s">
        <v>181</v>
      </c>
      <c r="P337" s="15">
        <v>37</v>
      </c>
      <c r="Q337" s="16" t="s">
        <v>180</v>
      </c>
      <c r="R337" s="15">
        <v>63</v>
      </c>
      <c r="S337" s="16" t="s">
        <v>181</v>
      </c>
      <c r="T337" s="15">
        <v>61</v>
      </c>
      <c r="U337" s="16" t="s">
        <v>180</v>
      </c>
      <c r="V337" s="15">
        <v>49</v>
      </c>
      <c r="AJ337" s="33"/>
      <c r="AP337" s="23"/>
    </row>
    <row r="338" spans="1:42" s="18" customFormat="1">
      <c r="B338" s="17"/>
      <c r="C338" s="26"/>
      <c r="D338" s="23">
        <f>(1 + 1/29.530589)*24</f>
        <v>24.812716603790058</v>
      </c>
      <c r="E338" s="23"/>
      <c r="F338" s="23"/>
      <c r="G338" s="18" t="s">
        <v>119</v>
      </c>
      <c r="H338" s="19">
        <v>12</v>
      </c>
      <c r="I338" s="68"/>
      <c r="J338" s="20">
        <f>H338*J337/H337</f>
        <v>8</v>
      </c>
      <c r="K338" s="20"/>
      <c r="L338" s="7"/>
      <c r="M338" s="7"/>
      <c r="N338" s="20">
        <f>J338*N337/L337</f>
        <v>18.162162162162161</v>
      </c>
      <c r="O338" s="20"/>
      <c r="P338" s="20"/>
      <c r="Q338" s="20"/>
      <c r="R338" s="20">
        <f>N338*R337/P337</f>
        <v>30.924762600438278</v>
      </c>
      <c r="S338" s="20"/>
      <c r="T338" s="20"/>
      <c r="U338" s="20"/>
      <c r="V338" s="20">
        <f>R338*V337/T337</f>
        <v>24.841202744614357</v>
      </c>
      <c r="AJ338" s="34"/>
      <c r="AP338" s="23"/>
    </row>
    <row r="339" spans="1:42" s="20" customFormat="1">
      <c r="B339" s="17"/>
      <c r="C339" s="25"/>
      <c r="D339" s="21">
        <f>D337-D338</f>
        <v>2.84861408242989E-2</v>
      </c>
      <c r="E339" s="21"/>
      <c r="F339" s="21"/>
      <c r="G339" s="28" t="s">
        <v>167</v>
      </c>
      <c r="H339" s="20">
        <f>360/V338*24</f>
        <v>347.80924614743856</v>
      </c>
      <c r="I339" s="68"/>
      <c r="J339" s="20">
        <f>H339*7</f>
        <v>2434.66472303207</v>
      </c>
      <c r="L339" s="7">
        <f>H339*28</f>
        <v>9738.6588921282801</v>
      </c>
      <c r="M339" s="7"/>
      <c r="N339" s="20">
        <f>H339*365</f>
        <v>126950.37484381508</v>
      </c>
      <c r="AJ339" s="35"/>
      <c r="AP339" s="21"/>
    </row>
    <row r="340" spans="1:42" s="20" customFormat="1">
      <c r="A340" s="28"/>
      <c r="B340" s="7"/>
      <c r="C340" s="7"/>
      <c r="D340" s="21">
        <f>D339/D338</f>
        <v>1.1480460313623112E-3</v>
      </c>
      <c r="E340" s="21"/>
      <c r="F340" s="21"/>
      <c r="G340" s="28" t="s">
        <v>168</v>
      </c>
      <c r="H340" s="27">
        <f>MOD(H339,360)</f>
        <v>347.80924614743856</v>
      </c>
      <c r="I340" s="68"/>
      <c r="J340" s="20">
        <f>MOD(J339,360)</f>
        <v>274.66472303207001</v>
      </c>
      <c r="L340" s="20">
        <f>MOD(L339,360)</f>
        <v>18.658892128280058</v>
      </c>
      <c r="N340" s="20">
        <f>MOD(N339,360)</f>
        <v>230.37484381507966</v>
      </c>
      <c r="AJ340" s="35"/>
      <c r="AP340" s="21"/>
    </row>
    <row r="341" spans="1:42" s="20" customFormat="1">
      <c r="A341" s="28"/>
      <c r="B341" s="7"/>
      <c r="C341" s="7"/>
      <c r="D341" s="21"/>
      <c r="E341" s="21"/>
      <c r="F341" s="21"/>
      <c r="H341" s="21"/>
      <c r="I341" s="68"/>
      <c r="AJ341" s="35"/>
      <c r="AP341" s="21"/>
    </row>
    <row r="342" spans="1:42" s="7" customFormat="1">
      <c r="A342" s="28"/>
      <c r="D342" s="23"/>
      <c r="E342" s="23"/>
      <c r="F342" s="23"/>
      <c r="H342" s="23" t="s">
        <v>62</v>
      </c>
      <c r="I342" s="25"/>
      <c r="J342" s="7" t="s">
        <v>50</v>
      </c>
      <c r="L342" s="7" t="s">
        <v>50</v>
      </c>
      <c r="N342" s="7" t="s">
        <v>16</v>
      </c>
      <c r="P342" s="7" t="s">
        <v>52</v>
      </c>
      <c r="R342" s="7" t="s">
        <v>53</v>
      </c>
      <c r="AP342" s="23"/>
    </row>
    <row r="343" spans="1:42" s="15" customFormat="1">
      <c r="A343" s="16" t="s">
        <v>61</v>
      </c>
      <c r="B343" s="16"/>
      <c r="C343" s="26" t="s">
        <v>107</v>
      </c>
      <c r="D343" s="21">
        <f>24/(1+1/R344)</f>
        <v>22.204706332504305</v>
      </c>
      <c r="E343" s="21"/>
      <c r="F343" s="21"/>
      <c r="G343" s="15" t="s">
        <v>176</v>
      </c>
      <c r="H343" s="15">
        <v>17</v>
      </c>
      <c r="I343" s="26" t="s">
        <v>180</v>
      </c>
      <c r="J343" s="15">
        <v>80</v>
      </c>
      <c r="K343" s="16" t="s">
        <v>181</v>
      </c>
      <c r="L343" s="15">
        <v>80</v>
      </c>
      <c r="M343" s="16" t="s">
        <v>180</v>
      </c>
      <c r="N343" s="15">
        <v>62</v>
      </c>
      <c r="O343" s="16" t="s">
        <v>181</v>
      </c>
      <c r="P343" s="15">
        <v>23</v>
      </c>
      <c r="Q343" s="16" t="s">
        <v>180</v>
      </c>
      <c r="R343" s="15">
        <v>78</v>
      </c>
      <c r="S343" s="16"/>
      <c r="W343" s="16"/>
      <c r="Z343" s="52"/>
      <c r="AA343" s="16"/>
      <c r="AJ343" s="33" t="s">
        <v>134</v>
      </c>
      <c r="AK343" s="33"/>
      <c r="AP343" s="23"/>
    </row>
    <row r="344" spans="1:42" s="18" customFormat="1">
      <c r="B344" s="17"/>
      <c r="C344" s="26" t="s">
        <v>132</v>
      </c>
      <c r="D344" s="21">
        <f>24*365.24219879/(1+365.24219879)</f>
        <v>23.934469593948236</v>
      </c>
      <c r="E344" s="21"/>
      <c r="F344" s="21"/>
      <c r="G344" s="18" t="s">
        <v>119</v>
      </c>
      <c r="H344" s="19">
        <v>1</v>
      </c>
      <c r="I344" s="25"/>
      <c r="J344" s="20">
        <f>H344*J343/H343</f>
        <v>4.7058823529411766</v>
      </c>
      <c r="K344" s="20"/>
      <c r="L344" s="7"/>
      <c r="M344" s="7"/>
      <c r="N344" s="20">
        <f>J344*N343/L343</f>
        <v>3.6470588235294117</v>
      </c>
      <c r="O344" s="20"/>
      <c r="P344" s="20"/>
      <c r="Q344" s="20"/>
      <c r="R344" s="20">
        <f>N344*R343/P343</f>
        <v>12.368286445012787</v>
      </c>
      <c r="T344" s="17"/>
      <c r="U344" s="17"/>
      <c r="X344" s="17"/>
      <c r="Y344" s="17"/>
      <c r="AJ344" s="42" t="s">
        <v>135</v>
      </c>
      <c r="AP344" s="23"/>
    </row>
    <row r="345" spans="1:42" s="20" customFormat="1">
      <c r="B345" s="17"/>
      <c r="C345" s="26" t="s">
        <v>133</v>
      </c>
      <c r="D345" s="21">
        <f>D343-D344</f>
        <v>-1.7297632614439316</v>
      </c>
      <c r="E345" s="21"/>
      <c r="F345" s="21"/>
      <c r="G345" s="28" t="s">
        <v>167</v>
      </c>
      <c r="H345" s="27">
        <f>360*24/D343</f>
        <v>389.10669975186102</v>
      </c>
      <c r="I345" s="68"/>
      <c r="J345" s="20">
        <f>H345*7</f>
        <v>2723.7468982630271</v>
      </c>
      <c r="L345" s="7">
        <f>H345*28</f>
        <v>10894.987593052108</v>
      </c>
      <c r="M345" s="7"/>
      <c r="N345" s="20">
        <f>H345*365</f>
        <v>142023.94540942926</v>
      </c>
      <c r="AJ345" s="38"/>
      <c r="AP345" s="21"/>
    </row>
    <row r="346" spans="1:42" s="20" customFormat="1">
      <c r="A346" s="28"/>
      <c r="B346" s="7"/>
      <c r="C346" s="49" t="s">
        <v>143</v>
      </c>
      <c r="D346" s="21">
        <f>D345/D344</f>
        <v>-7.2270799845980185E-2</v>
      </c>
      <c r="E346" s="21"/>
      <c r="F346" s="21"/>
      <c r="G346" s="28" t="s">
        <v>168</v>
      </c>
      <c r="H346" s="20">
        <f>MOD(H345,360)</f>
        <v>29.106699751861015</v>
      </c>
      <c r="I346" s="68"/>
      <c r="J346" s="20">
        <f>MOD(J345,360)</f>
        <v>203.74689826302711</v>
      </c>
      <c r="L346" s="20">
        <f>MOD(L345,360)</f>
        <v>94.987593052108423</v>
      </c>
      <c r="N346" s="20">
        <f>MOD(N345,360)</f>
        <v>183.9454094292596</v>
      </c>
      <c r="P346" s="41"/>
      <c r="Q346" s="41"/>
      <c r="AJ346" s="38"/>
      <c r="AP346" s="21"/>
    </row>
    <row r="347" spans="1:42" s="20" customFormat="1">
      <c r="A347" s="28"/>
      <c r="B347" s="7"/>
      <c r="C347" s="7"/>
      <c r="E347" s="49"/>
      <c r="F347" s="49"/>
      <c r="AJ347" s="35"/>
      <c r="AP347" s="21"/>
    </row>
    <row r="348" spans="1:42" s="7" customFormat="1">
      <c r="A348" s="28"/>
      <c r="D348" s="23"/>
      <c r="E348" s="23"/>
      <c r="F348" s="23"/>
      <c r="H348" s="7" t="s">
        <v>7</v>
      </c>
      <c r="I348" s="25"/>
      <c r="J348" s="7" t="s">
        <v>8</v>
      </c>
      <c r="L348" s="7" t="s">
        <v>10</v>
      </c>
      <c r="N348" s="7" t="s">
        <v>11</v>
      </c>
      <c r="P348" s="7" t="s">
        <v>12</v>
      </c>
      <c r="R348" s="7" t="s">
        <v>13</v>
      </c>
      <c r="T348" s="7" t="s">
        <v>14</v>
      </c>
      <c r="V348" s="7" t="s">
        <v>15</v>
      </c>
      <c r="X348" s="7" t="s">
        <v>62</v>
      </c>
      <c r="AP348" s="23"/>
    </row>
    <row r="349" spans="1:42" s="15" customFormat="1">
      <c r="A349" s="16" t="s">
        <v>61</v>
      </c>
      <c r="B349" s="16"/>
      <c r="C349" s="26" t="s">
        <v>107</v>
      </c>
      <c r="D349" s="21">
        <f>AH350/24</f>
        <v>12.801796299334507</v>
      </c>
      <c r="E349" s="21"/>
      <c r="F349" s="21"/>
      <c r="G349" s="15" t="s">
        <v>176</v>
      </c>
      <c r="H349" s="15">
        <v>30</v>
      </c>
      <c r="I349" s="26" t="s">
        <v>180</v>
      </c>
      <c r="J349" s="15">
        <v>20</v>
      </c>
      <c r="K349" s="15" t="s">
        <v>181</v>
      </c>
      <c r="L349" s="15">
        <v>37</v>
      </c>
      <c r="M349" s="16" t="s">
        <v>180</v>
      </c>
      <c r="N349" s="15">
        <v>84</v>
      </c>
      <c r="O349" s="16" t="s">
        <v>181</v>
      </c>
      <c r="P349" s="15">
        <v>37</v>
      </c>
      <c r="Q349" s="16" t="s">
        <v>180</v>
      </c>
      <c r="R349" s="15">
        <v>63</v>
      </c>
      <c r="S349" s="15" t="s">
        <v>181</v>
      </c>
      <c r="T349" s="15">
        <v>61</v>
      </c>
      <c r="U349" s="16" t="s">
        <v>180</v>
      </c>
      <c r="V349" s="15">
        <v>49</v>
      </c>
      <c r="W349" s="15" t="s">
        <v>181</v>
      </c>
      <c r="X349" s="15">
        <v>17</v>
      </c>
      <c r="Y349" s="16" t="s">
        <v>180</v>
      </c>
      <c r="Z349" s="15">
        <v>80</v>
      </c>
      <c r="AA349" s="16" t="s">
        <v>181</v>
      </c>
      <c r="AB349" s="15">
        <v>80</v>
      </c>
      <c r="AC349" s="16" t="s">
        <v>180</v>
      </c>
      <c r="AD349" s="15">
        <v>62</v>
      </c>
      <c r="AE349" s="61" t="s">
        <v>181</v>
      </c>
      <c r="AF349" s="61">
        <v>23</v>
      </c>
      <c r="AG349" s="61" t="s">
        <v>180</v>
      </c>
      <c r="AH349" s="61">
        <v>78</v>
      </c>
      <c r="AJ349" s="37" t="s">
        <v>138</v>
      </c>
      <c r="AP349" s="23"/>
    </row>
    <row r="350" spans="1:42" s="18" customFormat="1">
      <c r="B350" s="17"/>
      <c r="C350" s="17" t="s">
        <v>136</v>
      </c>
      <c r="D350" s="21">
        <v>12.80179684</v>
      </c>
      <c r="E350" s="21"/>
      <c r="F350" s="21"/>
      <c r="G350" s="18" t="s">
        <v>119</v>
      </c>
      <c r="H350" s="51">
        <v>12</v>
      </c>
      <c r="I350" s="25"/>
      <c r="J350" s="20">
        <f>H350*J349/H349</f>
        <v>8</v>
      </c>
      <c r="K350" s="20"/>
      <c r="L350" s="20"/>
      <c r="M350" s="20"/>
      <c r="N350" s="20">
        <f>J350*N349/L349</f>
        <v>18.162162162162161</v>
      </c>
      <c r="O350" s="7"/>
      <c r="P350" s="20"/>
      <c r="Q350" s="20"/>
      <c r="R350" s="20">
        <f>N350*R349/P349</f>
        <v>30.924762600438278</v>
      </c>
      <c r="S350" s="20"/>
      <c r="T350" s="20"/>
      <c r="U350" s="20"/>
      <c r="V350" s="20">
        <f>R350*V349/T349</f>
        <v>24.841202744614357</v>
      </c>
      <c r="W350" s="20"/>
      <c r="X350" s="7"/>
      <c r="Y350" s="7"/>
      <c r="Z350" s="20">
        <f>V350*Z349/X349</f>
        <v>116.89977762171462</v>
      </c>
      <c r="AA350" s="20"/>
      <c r="AB350" s="20"/>
      <c r="AC350" s="20"/>
      <c r="AD350" s="20">
        <f>Z350*AD349/AB349</f>
        <v>90.597327656828824</v>
      </c>
      <c r="AE350" s="63"/>
      <c r="AF350" s="63"/>
      <c r="AG350" s="63"/>
      <c r="AH350" s="63">
        <f>AD350*AH349/AF349</f>
        <v>307.24311118402818</v>
      </c>
      <c r="AJ350" s="34"/>
      <c r="AP350" s="23"/>
    </row>
    <row r="351" spans="1:42" s="20" customFormat="1">
      <c r="B351" s="17"/>
      <c r="C351" s="39"/>
      <c r="D351" s="21">
        <f>D349-D350</f>
        <v>-5.4066549282083542E-7</v>
      </c>
      <c r="E351" s="21"/>
      <c r="F351" s="21"/>
      <c r="G351" s="28" t="s">
        <v>167</v>
      </c>
      <c r="H351" s="27">
        <f>360/D349</f>
        <v>28.121053607040629</v>
      </c>
      <c r="I351" s="68"/>
      <c r="J351" s="20">
        <f>H351*7</f>
        <v>196.8473752492844</v>
      </c>
      <c r="L351" s="7">
        <f>H351*28</f>
        <v>787.38950099713759</v>
      </c>
      <c r="M351" s="7"/>
      <c r="N351" s="20">
        <f>H351*365</f>
        <v>10264.184566569829</v>
      </c>
      <c r="AJ351" s="38"/>
      <c r="AP351" s="21"/>
    </row>
    <row r="352" spans="1:42" s="20" customFormat="1">
      <c r="A352" s="28"/>
      <c r="B352" s="7"/>
      <c r="C352" s="49" t="s">
        <v>54</v>
      </c>
      <c r="D352" s="21">
        <f>D351/D350</f>
        <v>-4.2233562958247618E-8</v>
      </c>
      <c r="E352" s="21"/>
      <c r="F352" s="21"/>
      <c r="G352" s="28" t="s">
        <v>168</v>
      </c>
      <c r="H352" s="20">
        <f>MOD(H351,360)</f>
        <v>28.121053607040629</v>
      </c>
      <c r="I352" s="68"/>
      <c r="J352" s="20">
        <f>MOD(J351,360)</f>
        <v>196.8473752492844</v>
      </c>
      <c r="L352" s="20">
        <f>MOD(L351,360)</f>
        <v>67.389500997137588</v>
      </c>
      <c r="N352" s="20">
        <f>MOD(N351,360)</f>
        <v>184.18456656982926</v>
      </c>
      <c r="P352" s="41"/>
      <c r="Q352" s="41"/>
      <c r="AA352" s="30"/>
      <c r="AJ352" s="35"/>
      <c r="AP352" s="21"/>
    </row>
    <row r="353" spans="1:45" s="20" customFormat="1">
      <c r="A353" s="28"/>
      <c r="B353" s="7"/>
      <c r="C353" s="7"/>
      <c r="D353" s="21"/>
      <c r="E353" s="21"/>
      <c r="F353" s="21"/>
      <c r="I353" s="68"/>
      <c r="AJ353" s="35"/>
      <c r="AP353" s="21"/>
    </row>
    <row r="354" spans="1:45" s="20" customFormat="1">
      <c r="A354" s="16" t="s">
        <v>61</v>
      </c>
      <c r="B354" s="16"/>
      <c r="C354" s="26" t="s">
        <v>107</v>
      </c>
      <c r="D354" s="21">
        <f>360*24/H356</f>
        <v>23.934469672885001</v>
      </c>
      <c r="E354" s="21"/>
      <c r="F354" s="21"/>
      <c r="G354" s="15" t="s">
        <v>176</v>
      </c>
      <c r="H354" s="15"/>
      <c r="I354" s="25"/>
      <c r="Z354" s="52"/>
      <c r="AA354" s="16"/>
      <c r="AJ354" s="35"/>
      <c r="AP354" s="21"/>
    </row>
    <row r="355" spans="1:45" s="20" customFormat="1">
      <c r="B355" s="17"/>
      <c r="C355" s="26"/>
      <c r="D355" s="21">
        <f>24*365.24219879/(1+365.24219879)</f>
        <v>23.934469593948236</v>
      </c>
      <c r="E355" s="21"/>
      <c r="F355" s="21"/>
      <c r="G355" s="17" t="s">
        <v>118</v>
      </c>
      <c r="H355" s="17"/>
      <c r="I355" s="26"/>
      <c r="AJ355" s="35"/>
      <c r="AP355" s="21"/>
    </row>
    <row r="356" spans="1:45" s="20" customFormat="1">
      <c r="A356" s="19"/>
      <c r="B356" s="17"/>
      <c r="C356" s="26"/>
      <c r="D356" s="21">
        <f>D354-D355</f>
        <v>7.8936764680292981E-8</v>
      </c>
      <c r="E356" s="21"/>
      <c r="F356" s="21"/>
      <c r="G356" s="28" t="s">
        <v>167</v>
      </c>
      <c r="H356" s="27">
        <f>H345-H351</f>
        <v>360.98564614482041</v>
      </c>
      <c r="I356" s="68"/>
      <c r="J356" s="20">
        <f>H356*7</f>
        <v>2526.899523013743</v>
      </c>
      <c r="L356" s="7">
        <f>H356*28</f>
        <v>10107.598092054972</v>
      </c>
      <c r="M356" s="7"/>
      <c r="N356" s="20">
        <f>H356*365</f>
        <v>131759.76084285945</v>
      </c>
      <c r="P356" s="41" t="s">
        <v>90</v>
      </c>
      <c r="Q356" s="41"/>
      <c r="AD356" s="28" t="s">
        <v>173</v>
      </c>
      <c r="AJ356" s="35"/>
      <c r="AP356" s="21"/>
    </row>
    <row r="357" spans="1:45" s="20" customFormat="1">
      <c r="A357" s="28"/>
      <c r="B357" s="7"/>
      <c r="C357" s="49" t="s">
        <v>140</v>
      </c>
      <c r="D357" s="21">
        <f>D356/D355</f>
        <v>3.2980369324855194E-9</v>
      </c>
      <c r="E357" s="21"/>
      <c r="F357" s="21"/>
      <c r="G357" s="28" t="s">
        <v>168</v>
      </c>
      <c r="H357" s="20">
        <f>MOD(H356,360)</f>
        <v>0.98564614482040724</v>
      </c>
      <c r="I357" s="68"/>
      <c r="J357" s="20">
        <f>MOD(J356,360)</f>
        <v>6.8995230137429644</v>
      </c>
      <c r="L357" s="20">
        <f>MOD(L356,360)</f>
        <v>27.598092054971858</v>
      </c>
      <c r="N357" s="8">
        <f>MOD(N356,360)</f>
        <v>359.76084285945399</v>
      </c>
      <c r="P357" s="7"/>
      <c r="Q357" s="7"/>
      <c r="AD357" s="4">
        <f>N356/360</f>
        <v>365.9993356746096</v>
      </c>
      <c r="AJ357" s="35"/>
      <c r="AP357" s="21"/>
    </row>
    <row r="358" spans="1:45" s="20" customFormat="1">
      <c r="A358" s="28"/>
      <c r="B358" s="7"/>
      <c r="C358" s="7"/>
      <c r="D358" s="49"/>
      <c r="E358" s="49"/>
      <c r="F358" s="49"/>
      <c r="I358" s="68"/>
      <c r="N358" s="8"/>
      <c r="P358" s="7"/>
      <c r="Q358" s="7"/>
      <c r="AJ358" s="35"/>
      <c r="AP358" s="21"/>
    </row>
    <row r="359" spans="1:45">
      <c r="A359" s="36" t="s">
        <v>137</v>
      </c>
      <c r="D359" s="29" t="s">
        <v>128</v>
      </c>
      <c r="E359" s="29"/>
      <c r="F359" s="29"/>
      <c r="H359" s="14" t="s">
        <v>126</v>
      </c>
      <c r="I359" s="26"/>
      <c r="J359" s="14" t="s">
        <v>126</v>
      </c>
      <c r="K359" s="14"/>
      <c r="L359" s="13" t="s">
        <v>126</v>
      </c>
      <c r="M359" s="13"/>
      <c r="N359" s="5" t="s">
        <v>126</v>
      </c>
      <c r="O359" s="5"/>
      <c r="P359" s="9" t="s">
        <v>126</v>
      </c>
      <c r="Q359" s="9"/>
      <c r="R359" s="9" t="s">
        <v>126</v>
      </c>
      <c r="S359" s="5"/>
      <c r="T359" s="5" t="s">
        <v>126</v>
      </c>
      <c r="U359" s="5"/>
      <c r="V359" s="5" t="s">
        <v>126</v>
      </c>
      <c r="X359" s="22" t="s">
        <v>127</v>
      </c>
      <c r="Y359" s="22"/>
      <c r="Z359" s="22" t="s">
        <v>127</v>
      </c>
      <c r="AA359" s="22"/>
      <c r="AB359" s="22" t="s">
        <v>127</v>
      </c>
      <c r="AC359" s="22"/>
      <c r="AD359" s="22" t="s">
        <v>127</v>
      </c>
      <c r="AE359" s="22"/>
      <c r="AF359" s="22" t="s">
        <v>127</v>
      </c>
      <c r="AG359" s="22"/>
      <c r="AH359" s="22" t="s">
        <v>127</v>
      </c>
    </row>
    <row r="360" spans="1:45" s="5" customFormat="1">
      <c r="A360" s="16" t="s">
        <v>61</v>
      </c>
      <c r="B360" s="13"/>
      <c r="C360" s="25"/>
      <c r="D360" s="23"/>
      <c r="E360" s="23"/>
      <c r="F360" s="23"/>
      <c r="H360" s="14" t="s">
        <v>7</v>
      </c>
      <c r="I360" s="26"/>
      <c r="J360" s="14" t="s">
        <v>8</v>
      </c>
      <c r="K360" s="14"/>
      <c r="L360" s="14" t="s">
        <v>10</v>
      </c>
      <c r="M360" s="14"/>
      <c r="N360" s="22" t="s">
        <v>11</v>
      </c>
      <c r="P360" s="24" t="s">
        <v>12</v>
      </c>
      <c r="Q360" s="24"/>
      <c r="R360" s="24" t="s">
        <v>13</v>
      </c>
      <c r="T360" s="22" t="s">
        <v>14</v>
      </c>
      <c r="U360" s="22"/>
      <c r="V360" s="22" t="s">
        <v>15</v>
      </c>
      <c r="X360" s="14" t="s">
        <v>62</v>
      </c>
      <c r="Y360" s="14"/>
      <c r="Z360" s="14" t="s">
        <v>50</v>
      </c>
      <c r="AA360" s="13"/>
      <c r="AB360" s="14" t="s">
        <v>50</v>
      </c>
      <c r="AC360" s="14"/>
      <c r="AD360" s="14" t="s">
        <v>16</v>
      </c>
      <c r="AF360" s="24" t="s">
        <v>52</v>
      </c>
      <c r="AG360" s="24"/>
      <c r="AH360" s="24" t="s">
        <v>53</v>
      </c>
      <c r="AM360" s="45"/>
      <c r="AN360" s="45"/>
      <c r="AO360" s="45"/>
      <c r="AP360" s="23"/>
      <c r="AQ360" s="45"/>
      <c r="AS360" s="45"/>
    </row>
    <row r="361" spans="1:45" s="15" customFormat="1">
      <c r="A361" s="16" t="s">
        <v>61</v>
      </c>
      <c r="B361" s="16"/>
      <c r="C361" s="26" t="s">
        <v>116</v>
      </c>
      <c r="D361" s="21">
        <f>24*360/(360+(360-360*24/V362)/AH362)</f>
        <v>23.934469672885001</v>
      </c>
      <c r="E361" s="21"/>
      <c r="F361" s="21"/>
      <c r="G361" s="15" t="s">
        <v>176</v>
      </c>
      <c r="H361" s="15">
        <v>30</v>
      </c>
      <c r="I361" s="26" t="s">
        <v>180</v>
      </c>
      <c r="J361" s="15">
        <v>20</v>
      </c>
      <c r="K361" s="16" t="s">
        <v>181</v>
      </c>
      <c r="L361" s="15">
        <v>37</v>
      </c>
      <c r="M361" s="16" t="s">
        <v>180</v>
      </c>
      <c r="N361" s="15">
        <v>84</v>
      </c>
      <c r="O361" s="16" t="s">
        <v>181</v>
      </c>
      <c r="P361" s="15">
        <v>37</v>
      </c>
      <c r="Q361" s="16" t="s">
        <v>180</v>
      </c>
      <c r="R361" s="15">
        <v>63</v>
      </c>
      <c r="S361" s="16" t="s">
        <v>181</v>
      </c>
      <c r="T361" s="15">
        <v>61</v>
      </c>
      <c r="U361" s="16" t="s">
        <v>180</v>
      </c>
      <c r="V361" s="15">
        <v>49</v>
      </c>
      <c r="W361" s="16" t="s">
        <v>181</v>
      </c>
      <c r="X361" s="15">
        <v>17</v>
      </c>
      <c r="Y361" s="16" t="s">
        <v>180</v>
      </c>
      <c r="Z361" s="15">
        <v>80</v>
      </c>
      <c r="AA361" s="16" t="s">
        <v>181</v>
      </c>
      <c r="AB361" s="15">
        <v>80</v>
      </c>
      <c r="AD361" s="15">
        <v>62</v>
      </c>
      <c r="AE361" s="16" t="s">
        <v>181</v>
      </c>
      <c r="AF361" s="15">
        <v>23</v>
      </c>
      <c r="AH361" s="15">
        <v>78</v>
      </c>
      <c r="AJ361" s="47"/>
      <c r="AP361" s="23"/>
    </row>
    <row r="362" spans="1:45" s="18" customFormat="1">
      <c r="B362" s="17"/>
      <c r="C362" s="26" t="s">
        <v>76</v>
      </c>
      <c r="D362" s="21">
        <f>24*365.24219879/(1+365.24219879)</f>
        <v>23.934469593948236</v>
      </c>
      <c r="E362" s="21"/>
      <c r="F362" s="21"/>
      <c r="G362" s="18" t="s">
        <v>119</v>
      </c>
      <c r="H362" s="19">
        <v>12</v>
      </c>
      <c r="I362" s="25"/>
      <c r="J362" s="20">
        <f>H362*J361/H361</f>
        <v>8</v>
      </c>
      <c r="K362" s="20"/>
      <c r="L362" s="7"/>
      <c r="M362" s="7"/>
      <c r="N362" s="20">
        <f>J362*N361/L361</f>
        <v>18.162162162162161</v>
      </c>
      <c r="O362" s="20"/>
      <c r="P362" s="20"/>
      <c r="Q362" s="20"/>
      <c r="R362" s="20">
        <f>N362*R361/P361</f>
        <v>30.924762600438278</v>
      </c>
      <c r="S362" s="20"/>
      <c r="T362" s="20"/>
      <c r="U362" s="20"/>
      <c r="V362" s="20">
        <f>R362*V361/T361</f>
        <v>24.841202744614357</v>
      </c>
      <c r="W362" s="20"/>
      <c r="X362" s="20"/>
      <c r="Y362" s="20"/>
      <c r="Z362" s="20">
        <f>Z361/X361</f>
        <v>4.7058823529411766</v>
      </c>
      <c r="AA362" s="7"/>
      <c r="AB362" s="7"/>
      <c r="AC362" s="7"/>
      <c r="AD362" s="20">
        <f>Z362*AD361/AB361</f>
        <v>3.6470588235294117</v>
      </c>
      <c r="AE362" s="20"/>
      <c r="AF362" s="20"/>
      <c r="AG362" s="20"/>
      <c r="AH362" s="27">
        <f>AD362*AH361/AF361</f>
        <v>12.368286445012787</v>
      </c>
      <c r="AJ362" s="34"/>
      <c r="AP362" s="23"/>
    </row>
    <row r="363" spans="1:45" s="20" customFormat="1">
      <c r="B363" s="17"/>
      <c r="C363" s="26" t="s">
        <v>77</v>
      </c>
      <c r="D363" s="21">
        <f>D361-D362</f>
        <v>7.8936764680292981E-8</v>
      </c>
      <c r="E363" s="21"/>
      <c r="F363" s="21"/>
      <c r="G363" s="28" t="s">
        <v>167</v>
      </c>
      <c r="H363" s="20">
        <f>360*24/D361</f>
        <v>360.98564614482041</v>
      </c>
      <c r="I363" s="68"/>
      <c r="J363" s="20">
        <f>H363*7</f>
        <v>2526.899523013743</v>
      </c>
      <c r="L363" s="7">
        <f>H363*28</f>
        <v>10107.598092054972</v>
      </c>
      <c r="M363" s="7"/>
      <c r="N363" s="20">
        <f>H363*365</f>
        <v>131759.76084285945</v>
      </c>
      <c r="P363" s="41" t="s">
        <v>87</v>
      </c>
      <c r="AJ363" s="35"/>
      <c r="AP363" s="21"/>
    </row>
    <row r="364" spans="1:45" s="20" customFormat="1">
      <c r="A364" s="19"/>
      <c r="B364" s="17"/>
      <c r="C364" s="26"/>
      <c r="D364" s="21"/>
      <c r="E364" s="21"/>
      <c r="F364" s="21"/>
      <c r="G364" s="21"/>
      <c r="I364" s="68"/>
      <c r="L364" s="7"/>
      <c r="M364" s="7"/>
      <c r="R364" s="27"/>
      <c r="Z364" s="30"/>
      <c r="AD364" s="27"/>
      <c r="AJ364" s="35"/>
      <c r="AP364" s="21"/>
    </row>
    <row r="365" spans="1:45">
      <c r="A365" s="36" t="s">
        <v>137</v>
      </c>
      <c r="D365" s="29" t="s">
        <v>128</v>
      </c>
      <c r="E365" s="29"/>
      <c r="F365" s="29"/>
      <c r="H365" s="14" t="s">
        <v>126</v>
      </c>
      <c r="I365" s="26"/>
      <c r="J365" s="14" t="s">
        <v>126</v>
      </c>
      <c r="K365" s="14"/>
      <c r="L365" s="13" t="s">
        <v>126</v>
      </c>
      <c r="M365" s="13"/>
      <c r="N365" s="5" t="s">
        <v>126</v>
      </c>
      <c r="O365" s="5"/>
      <c r="P365" s="9" t="s">
        <v>126</v>
      </c>
      <c r="Q365" s="9"/>
      <c r="R365" s="9" t="s">
        <v>126</v>
      </c>
      <c r="S365" s="5"/>
      <c r="T365" s="5" t="s">
        <v>126</v>
      </c>
      <c r="U365" s="5"/>
      <c r="V365" s="5" t="s">
        <v>126</v>
      </c>
      <c r="X365" s="22" t="s">
        <v>129</v>
      </c>
      <c r="Y365" s="22"/>
      <c r="Z365" s="22" t="s">
        <v>129</v>
      </c>
      <c r="AA365" s="22"/>
      <c r="AB365" s="22" t="s">
        <v>129</v>
      </c>
      <c r="AC365" s="22"/>
      <c r="AD365" s="22" t="s">
        <v>129</v>
      </c>
      <c r="AE365" s="22"/>
      <c r="AF365" s="22" t="s">
        <v>129</v>
      </c>
      <c r="AG365" s="22"/>
      <c r="AH365" s="22" t="s">
        <v>129</v>
      </c>
    </row>
    <row r="366" spans="1:45" s="5" customFormat="1">
      <c r="A366" s="16" t="s">
        <v>61</v>
      </c>
      <c r="B366" s="13"/>
      <c r="C366" s="25"/>
      <c r="D366" s="23"/>
      <c r="E366" s="23"/>
      <c r="F366" s="23"/>
      <c r="H366" s="14" t="s">
        <v>7</v>
      </c>
      <c r="I366" s="26"/>
      <c r="J366" s="14" t="s">
        <v>8</v>
      </c>
      <c r="K366" s="14"/>
      <c r="L366" s="14" t="s">
        <v>10</v>
      </c>
      <c r="M366" s="14"/>
      <c r="N366" s="22" t="s">
        <v>11</v>
      </c>
      <c r="P366" s="24" t="s">
        <v>12</v>
      </c>
      <c r="Q366" s="24"/>
      <c r="R366" s="24" t="s">
        <v>13</v>
      </c>
      <c r="T366" s="22" t="s">
        <v>14</v>
      </c>
      <c r="U366" s="22"/>
      <c r="V366" s="22" t="s">
        <v>15</v>
      </c>
      <c r="X366" s="14" t="s">
        <v>62</v>
      </c>
      <c r="Y366" s="14"/>
      <c r="Z366" s="14" t="s">
        <v>63</v>
      </c>
      <c r="AA366" s="13"/>
      <c r="AB366" s="14" t="s">
        <v>63</v>
      </c>
      <c r="AC366" s="14"/>
      <c r="AD366" s="14" t="s">
        <v>64</v>
      </c>
      <c r="AF366" s="24" t="s">
        <v>65</v>
      </c>
      <c r="AG366" s="24"/>
      <c r="AH366" s="24" t="s">
        <v>66</v>
      </c>
      <c r="AM366" s="45"/>
      <c r="AN366" s="45"/>
      <c r="AO366" s="45"/>
      <c r="AP366" s="23"/>
      <c r="AQ366" s="45"/>
      <c r="AS366" s="45"/>
    </row>
    <row r="367" spans="1:45" s="15" customFormat="1">
      <c r="A367" s="16" t="s">
        <v>61</v>
      </c>
      <c r="B367" s="16"/>
      <c r="C367" s="26" t="s">
        <v>117</v>
      </c>
      <c r="D367" s="21">
        <f>Z370</f>
        <v>6888.1064726474851</v>
      </c>
      <c r="E367" s="21"/>
      <c r="F367" s="21"/>
      <c r="G367" s="15" t="s">
        <v>176</v>
      </c>
      <c r="H367" s="15">
        <v>30</v>
      </c>
      <c r="I367" s="26" t="s">
        <v>180</v>
      </c>
      <c r="J367" s="15">
        <v>20</v>
      </c>
      <c r="K367" s="16" t="s">
        <v>181</v>
      </c>
      <c r="L367" s="15">
        <v>37</v>
      </c>
      <c r="M367" s="16" t="s">
        <v>180</v>
      </c>
      <c r="N367" s="15">
        <v>84</v>
      </c>
      <c r="O367" s="16" t="s">
        <v>181</v>
      </c>
      <c r="P367" s="15">
        <v>37</v>
      </c>
      <c r="Q367" s="16" t="s">
        <v>180</v>
      </c>
      <c r="R367" s="15">
        <v>63</v>
      </c>
      <c r="S367" s="16" t="s">
        <v>181</v>
      </c>
      <c r="T367" s="15">
        <v>61</v>
      </c>
      <c r="U367" s="16" t="s">
        <v>180</v>
      </c>
      <c r="V367" s="15">
        <v>49</v>
      </c>
      <c r="W367" s="16"/>
      <c r="X367" s="15">
        <v>17</v>
      </c>
      <c r="Y367" s="16" t="s">
        <v>180</v>
      </c>
      <c r="Z367" s="15">
        <v>80</v>
      </c>
      <c r="AA367" s="16" t="s">
        <v>181</v>
      </c>
      <c r="AB367" s="15">
        <v>80</v>
      </c>
      <c r="AC367" s="16" t="s">
        <v>180</v>
      </c>
      <c r="AD367" s="15">
        <v>69</v>
      </c>
      <c r="AE367" s="16" t="s">
        <v>181</v>
      </c>
      <c r="AF367" s="15">
        <v>37</v>
      </c>
      <c r="AG367" s="16" t="s">
        <v>180</v>
      </c>
      <c r="AH367" s="15">
        <v>107</v>
      </c>
      <c r="AJ367" s="47"/>
      <c r="AP367" s="23"/>
    </row>
    <row r="368" spans="1:45" s="18" customFormat="1">
      <c r="B368" s="17"/>
      <c r="C368" s="26" t="s">
        <v>76</v>
      </c>
      <c r="D368" s="23">
        <v>6798</v>
      </c>
      <c r="E368" s="23"/>
      <c r="F368" s="23"/>
      <c r="G368" s="18" t="s">
        <v>119</v>
      </c>
      <c r="H368" s="19">
        <v>12</v>
      </c>
      <c r="I368" s="25"/>
      <c r="J368" s="20">
        <f>H368*J367/H367</f>
        <v>8</v>
      </c>
      <c r="K368" s="20"/>
      <c r="L368" s="7"/>
      <c r="M368" s="7"/>
      <c r="N368" s="20">
        <f>J368*N367/L367</f>
        <v>18.162162162162161</v>
      </c>
      <c r="O368" s="20"/>
      <c r="P368" s="20"/>
      <c r="Q368" s="20"/>
      <c r="R368" s="20">
        <f>N368*R367/P367</f>
        <v>30.924762600438278</v>
      </c>
      <c r="S368" s="20"/>
      <c r="T368" s="20"/>
      <c r="U368" s="20"/>
      <c r="V368" s="20">
        <f>R368*V367/T367</f>
        <v>24.841202744614357</v>
      </c>
      <c r="W368" s="20"/>
      <c r="X368" s="20"/>
      <c r="Y368" s="20"/>
      <c r="Z368" s="20">
        <f>Z367/X367</f>
        <v>4.7058823529411766</v>
      </c>
      <c r="AA368" s="7"/>
      <c r="AB368" s="7"/>
      <c r="AC368" s="7"/>
      <c r="AD368" s="20">
        <f>Z368*AD367/AB367</f>
        <v>4.0588235294117645</v>
      </c>
      <c r="AE368" s="20"/>
      <c r="AF368" s="20"/>
      <c r="AG368" s="20"/>
      <c r="AH368" s="27">
        <f>AD368*AH367/AF367</f>
        <v>11.737678855325914</v>
      </c>
      <c r="AJ368" s="34"/>
      <c r="AP368" s="23"/>
    </row>
    <row r="369" spans="1:42" s="20" customFormat="1">
      <c r="B369" s="17"/>
      <c r="C369" s="26" t="s">
        <v>78</v>
      </c>
      <c r="D369" s="21">
        <f>D367-D368</f>
        <v>90.106472647485134</v>
      </c>
      <c r="E369" s="21"/>
      <c r="F369" s="21"/>
      <c r="G369" s="28" t="s">
        <v>167</v>
      </c>
      <c r="H369" s="20">
        <f>360+(360-360*24/V368)/AH368</f>
        <v>361.03860005055685</v>
      </c>
      <c r="I369" s="68"/>
      <c r="J369" s="20">
        <f>H369*7</f>
        <v>2527.270200353898</v>
      </c>
      <c r="L369" s="7">
        <f>H369*28</f>
        <v>10109.080801415592</v>
      </c>
      <c r="M369" s="7"/>
      <c r="N369" s="20">
        <f>H369*365</f>
        <v>131779.08901845326</v>
      </c>
      <c r="P369" s="41" t="s">
        <v>89</v>
      </c>
      <c r="AJ369" s="35"/>
      <c r="AP369" s="21"/>
    </row>
    <row r="370" spans="1:42" s="20" customFormat="1">
      <c r="A370" s="28"/>
      <c r="B370" s="7"/>
      <c r="D370" s="21">
        <f>D369/D368</f>
        <v>1.3254850345319967E-2</v>
      </c>
      <c r="E370" s="21"/>
      <c r="F370" s="21"/>
      <c r="G370" s="28" t="s">
        <v>168</v>
      </c>
      <c r="H370" s="20">
        <f>MOD(H369,360)</f>
        <v>1.0386000505568518</v>
      </c>
      <c r="I370" s="68"/>
      <c r="J370" s="20">
        <f>MOD(J369,360)</f>
        <v>7.2702003538979625</v>
      </c>
      <c r="L370" s="20">
        <f>MOD(L369,360)</f>
        <v>29.08080141559185</v>
      </c>
      <c r="N370" s="20">
        <f>MOD(N369,360)</f>
        <v>19.089018453261815</v>
      </c>
      <c r="Q370" s="41"/>
      <c r="Z370" s="20">
        <f>360/N370*365.24219879</f>
        <v>6888.1064726474851</v>
      </c>
      <c r="AJ370" s="35"/>
      <c r="AP370" s="21"/>
    </row>
    <row r="371" spans="1:42" s="20" customFormat="1">
      <c r="A371" s="28"/>
      <c r="B371" s="7"/>
      <c r="C371" s="7"/>
      <c r="D371" s="21"/>
      <c r="E371" s="21"/>
      <c r="F371" s="21"/>
      <c r="AJ371" s="35"/>
      <c r="AP371" s="21"/>
    </row>
    <row r="372" spans="1:42" s="20" customFormat="1">
      <c r="A372" s="28"/>
      <c r="B372" s="7"/>
      <c r="D372" s="21"/>
      <c r="E372" s="21"/>
      <c r="F372" s="21"/>
      <c r="I372" s="68"/>
      <c r="L372" s="7"/>
      <c r="M372" s="7"/>
      <c r="P372" s="41"/>
      <c r="Q372" s="41"/>
      <c r="AJ372" s="35"/>
      <c r="AP372" s="21"/>
    </row>
    <row r="374" spans="1:42" s="15" customFormat="1">
      <c r="A374" s="44"/>
      <c r="B374" s="16"/>
      <c r="C374" s="26"/>
      <c r="D374" s="21"/>
      <c r="E374" s="21"/>
      <c r="F374" s="21"/>
      <c r="I374" s="25"/>
      <c r="O374" s="16"/>
      <c r="S374" s="16"/>
      <c r="W374" s="16"/>
      <c r="AJ374" s="33"/>
      <c r="AP374" s="23"/>
    </row>
    <row r="375" spans="1:42" s="18" customFormat="1">
      <c r="B375" s="17"/>
      <c r="C375" s="25"/>
      <c r="D375" s="23"/>
      <c r="E375" s="23"/>
      <c r="F375" s="23"/>
      <c r="I375" s="25"/>
      <c r="J375" s="17"/>
      <c r="K375" s="17"/>
      <c r="N375" s="17"/>
      <c r="R375" s="17"/>
      <c r="V375" s="17"/>
      <c r="Z375" s="17"/>
      <c r="AJ375" s="34"/>
      <c r="AP375" s="23"/>
    </row>
    <row r="376" spans="1:42" s="20" customFormat="1">
      <c r="A376" s="19"/>
      <c r="B376" s="17"/>
      <c r="C376" s="25"/>
      <c r="D376" s="21"/>
      <c r="E376" s="21"/>
      <c r="F376" s="21"/>
      <c r="G376" s="21"/>
      <c r="I376" s="68"/>
      <c r="L376" s="7"/>
      <c r="M376" s="7"/>
      <c r="AJ376" s="35"/>
      <c r="AP376" s="21"/>
    </row>
    <row r="377" spans="1:42" s="20" customFormat="1">
      <c r="A377" s="28"/>
      <c r="B377" s="7"/>
      <c r="C377" s="7"/>
      <c r="D377" s="21"/>
      <c r="E377" s="21"/>
      <c r="F377" s="21"/>
      <c r="I377" s="68"/>
      <c r="L377" s="7"/>
      <c r="M377" s="7"/>
      <c r="AJ377" s="35"/>
      <c r="AP377" s="21"/>
    </row>
    <row r="378" spans="1:42" s="20" customFormat="1">
      <c r="A378" s="28"/>
      <c r="B378" s="7"/>
      <c r="C378" s="7"/>
      <c r="D378" s="21"/>
      <c r="E378" s="21"/>
      <c r="F378" s="21"/>
      <c r="I378" s="68"/>
      <c r="AJ378" s="35"/>
      <c r="AP378" s="21"/>
    </row>
    <row r="380" spans="1:42" s="15" customFormat="1">
      <c r="A380" s="16"/>
      <c r="B380" s="16"/>
      <c r="C380" s="26"/>
      <c r="D380" s="21"/>
      <c r="E380" s="21"/>
      <c r="F380" s="21"/>
      <c r="I380" s="25"/>
      <c r="O380" s="16"/>
      <c r="S380" s="16"/>
      <c r="W380" s="16"/>
      <c r="AJ380" s="33"/>
      <c r="AP380" s="23"/>
    </row>
    <row r="381" spans="1:42" s="18" customFormat="1">
      <c r="B381" s="17"/>
      <c r="C381" s="25"/>
      <c r="D381" s="23"/>
      <c r="E381" s="23"/>
      <c r="F381" s="23"/>
      <c r="I381" s="25"/>
      <c r="J381" s="17"/>
      <c r="K381" s="17"/>
      <c r="N381" s="17"/>
      <c r="R381" s="17"/>
      <c r="V381" s="17"/>
      <c r="Z381" s="17"/>
      <c r="AJ381" s="34"/>
      <c r="AP381" s="23"/>
    </row>
    <row r="382" spans="1:42" s="20" customFormat="1">
      <c r="A382" s="19"/>
      <c r="B382" s="17"/>
      <c r="C382" s="25"/>
      <c r="D382" s="21"/>
      <c r="E382" s="21"/>
      <c r="F382" s="21"/>
      <c r="G382" s="21"/>
      <c r="I382" s="68"/>
      <c r="L382" s="7"/>
      <c r="M382" s="7"/>
      <c r="AJ382" s="35"/>
      <c r="AP382" s="21"/>
    </row>
    <row r="383" spans="1:42" s="20" customFormat="1">
      <c r="A383" s="28"/>
      <c r="B383" s="7"/>
      <c r="C383" s="7"/>
      <c r="D383" s="21"/>
      <c r="E383" s="21"/>
      <c r="F383" s="21"/>
      <c r="I383" s="68"/>
      <c r="L383" s="7"/>
      <c r="M383" s="7"/>
      <c r="AJ383" s="35"/>
      <c r="AP383" s="21"/>
    </row>
    <row r="384" spans="1:42" s="20" customFormat="1">
      <c r="A384" s="28"/>
      <c r="B384" s="7"/>
      <c r="C384" s="7"/>
      <c r="D384" s="21"/>
      <c r="E384" s="21"/>
      <c r="F384" s="21"/>
      <c r="I384" s="68"/>
      <c r="AJ384" s="35"/>
      <c r="AP384" s="21"/>
    </row>
    <row r="386" spans="1:42" s="15" customFormat="1">
      <c r="A386" s="16"/>
      <c r="B386" s="16"/>
      <c r="C386" s="26"/>
      <c r="D386" s="21"/>
      <c r="E386" s="21"/>
      <c r="F386" s="21"/>
      <c r="I386" s="25"/>
      <c r="O386" s="16"/>
      <c r="S386" s="16"/>
      <c r="AJ386" s="33"/>
      <c r="AP386" s="23"/>
    </row>
    <row r="387" spans="1:42" s="18" customFormat="1">
      <c r="B387" s="17"/>
      <c r="C387" s="26"/>
      <c r="D387" s="23"/>
      <c r="E387" s="23"/>
      <c r="F387" s="23"/>
      <c r="I387" s="25"/>
      <c r="J387" s="17"/>
      <c r="K387" s="17"/>
      <c r="N387" s="17"/>
      <c r="R387" s="17"/>
      <c r="V387" s="17"/>
      <c r="AJ387" s="34"/>
      <c r="AP387" s="23"/>
    </row>
    <row r="388" spans="1:42" s="20" customFormat="1">
      <c r="A388" s="19"/>
      <c r="B388" s="17"/>
      <c r="C388" s="25"/>
      <c r="G388" s="21"/>
      <c r="I388" s="68"/>
      <c r="L388" s="7"/>
      <c r="M388" s="7"/>
      <c r="AJ388" s="35"/>
      <c r="AP388" s="21"/>
    </row>
    <row r="389" spans="1:42" s="20" customFormat="1">
      <c r="A389" s="28"/>
      <c r="B389" s="7"/>
      <c r="C389" s="7"/>
      <c r="D389" s="21"/>
      <c r="E389" s="21"/>
      <c r="F389" s="21"/>
      <c r="I389" s="68"/>
      <c r="L389" s="7"/>
      <c r="M389" s="7"/>
      <c r="AJ389" s="35"/>
      <c r="AP389" s="21"/>
    </row>
    <row r="390" spans="1:42" s="20" customFormat="1">
      <c r="A390" s="28"/>
      <c r="B390" s="7"/>
      <c r="C390" s="7"/>
      <c r="D390" s="21"/>
      <c r="E390" s="21"/>
      <c r="F390" s="21"/>
      <c r="I390" s="68"/>
      <c r="AJ390" s="35"/>
      <c r="AP390" s="21"/>
    </row>
    <row r="392" spans="1:42" s="15" customFormat="1">
      <c r="A392" s="16"/>
      <c r="B392" s="16"/>
      <c r="C392" s="26"/>
      <c r="D392" s="21"/>
      <c r="E392" s="21"/>
      <c r="F392" s="21"/>
      <c r="I392" s="25"/>
      <c r="O392" s="16"/>
      <c r="S392" s="16"/>
      <c r="AJ392" s="33"/>
      <c r="AP392" s="23"/>
    </row>
    <row r="393" spans="1:42" s="18" customFormat="1">
      <c r="B393" s="17"/>
      <c r="C393" s="26"/>
      <c r="D393" s="23"/>
      <c r="E393" s="23"/>
      <c r="F393" s="23"/>
      <c r="I393" s="25"/>
      <c r="J393" s="17"/>
      <c r="K393" s="17"/>
      <c r="N393" s="17"/>
      <c r="R393" s="17"/>
      <c r="V393" s="17"/>
      <c r="AJ393" s="34"/>
      <c r="AP393" s="23"/>
    </row>
    <row r="394" spans="1:42" s="20" customFormat="1">
      <c r="A394" s="19"/>
      <c r="B394" s="17"/>
      <c r="C394" s="25"/>
      <c r="G394" s="21"/>
      <c r="I394" s="68"/>
      <c r="L394" s="7"/>
      <c r="M394" s="7"/>
      <c r="AJ394" s="35"/>
      <c r="AP394" s="21"/>
    </row>
    <row r="395" spans="1:42" s="20" customFormat="1">
      <c r="A395" s="28"/>
      <c r="B395" s="7"/>
      <c r="C395" s="7"/>
      <c r="D395" s="21"/>
      <c r="E395" s="21"/>
      <c r="F395" s="21"/>
      <c r="I395" s="68"/>
      <c r="L395" s="7"/>
      <c r="M395" s="7"/>
      <c r="AJ395" s="35"/>
      <c r="AP395" s="21"/>
    </row>
    <row r="396" spans="1:42" s="20" customFormat="1">
      <c r="A396" s="28"/>
      <c r="B396" s="7"/>
      <c r="C396" s="7"/>
      <c r="D396" s="21"/>
      <c r="E396" s="21"/>
      <c r="F396" s="21"/>
      <c r="I396" s="68"/>
      <c r="AJ396" s="35"/>
      <c r="AP396" s="21"/>
    </row>
    <row r="397" spans="1:42" s="20" customFormat="1">
      <c r="A397" s="28"/>
      <c r="B397" s="7"/>
      <c r="C397" s="7"/>
      <c r="D397" s="21"/>
      <c r="E397" s="21"/>
      <c r="F397" s="21"/>
      <c r="I397" s="68"/>
      <c r="AJ397" s="35"/>
      <c r="AP397" s="21"/>
    </row>
    <row r="398" spans="1:42" s="15" customFormat="1">
      <c r="A398" s="16"/>
      <c r="B398" s="16"/>
      <c r="C398" s="26"/>
      <c r="D398" s="21"/>
      <c r="E398" s="21"/>
      <c r="F398" s="21"/>
      <c r="I398" s="25"/>
      <c r="O398" s="16"/>
      <c r="S398" s="16"/>
      <c r="AJ398" s="35"/>
      <c r="AP398" s="23"/>
    </row>
    <row r="399" spans="1:42" s="18" customFormat="1">
      <c r="B399" s="17"/>
      <c r="C399" s="26"/>
      <c r="D399" s="23"/>
      <c r="E399" s="23"/>
      <c r="F399" s="23"/>
      <c r="I399" s="25"/>
      <c r="J399" s="17"/>
      <c r="K399" s="17"/>
      <c r="N399" s="17"/>
      <c r="R399" s="17"/>
      <c r="T399" s="17"/>
      <c r="U399" s="17"/>
      <c r="AJ399" s="36"/>
      <c r="AP399" s="23"/>
    </row>
    <row r="400" spans="1:42" s="20" customFormat="1">
      <c r="A400" s="19"/>
      <c r="B400" s="17"/>
      <c r="C400" s="25"/>
      <c r="D400" s="21"/>
      <c r="E400" s="21"/>
      <c r="F400" s="21"/>
      <c r="G400" s="21"/>
      <c r="I400" s="68"/>
      <c r="L400" s="7"/>
      <c r="M400" s="7"/>
      <c r="AJ400" s="32"/>
      <c r="AP400" s="21"/>
    </row>
    <row r="401" spans="1:42" s="20" customFormat="1">
      <c r="A401" s="28"/>
      <c r="B401" s="7"/>
      <c r="C401" s="7"/>
      <c r="D401" s="21"/>
      <c r="E401" s="21"/>
      <c r="F401" s="21"/>
      <c r="I401" s="68"/>
      <c r="L401" s="7"/>
      <c r="M401" s="7"/>
      <c r="AJ401" s="35"/>
      <c r="AP401" s="21"/>
    </row>
    <row r="402" spans="1:42" s="20" customFormat="1">
      <c r="A402" s="28"/>
      <c r="B402" s="7"/>
      <c r="C402" s="7"/>
      <c r="D402" s="21"/>
      <c r="E402" s="21"/>
      <c r="F402" s="21"/>
      <c r="I402" s="68"/>
      <c r="AJ402" s="35"/>
      <c r="AP402" s="21"/>
    </row>
    <row r="404" spans="1:42" s="15" customFormat="1">
      <c r="A404" s="16"/>
      <c r="B404" s="16"/>
      <c r="C404" s="26"/>
      <c r="D404" s="21"/>
      <c r="E404" s="21"/>
      <c r="F404" s="21"/>
      <c r="I404" s="25"/>
      <c r="O404" s="16"/>
      <c r="S404" s="16"/>
      <c r="AJ404" s="33"/>
      <c r="AP404" s="23"/>
    </row>
    <row r="405" spans="1:42" s="18" customFormat="1">
      <c r="B405" s="17"/>
      <c r="C405" s="26"/>
      <c r="D405" s="23"/>
      <c r="E405" s="23"/>
      <c r="F405" s="23"/>
      <c r="I405" s="25"/>
      <c r="J405" s="17"/>
      <c r="K405" s="17"/>
      <c r="N405" s="17"/>
      <c r="R405" s="17"/>
      <c r="V405" s="17"/>
      <c r="AJ405" s="34"/>
      <c r="AP405" s="23"/>
    </row>
    <row r="406" spans="1:42" s="20" customFormat="1">
      <c r="A406" s="19"/>
      <c r="B406" s="17"/>
      <c r="C406" s="25"/>
      <c r="D406" s="21"/>
      <c r="E406" s="21"/>
      <c r="F406" s="21"/>
      <c r="G406" s="21"/>
      <c r="I406" s="68"/>
      <c r="L406" s="7"/>
      <c r="M406" s="7"/>
      <c r="AJ406" s="35"/>
      <c r="AP406" s="21"/>
    </row>
    <row r="407" spans="1:42" s="20" customFormat="1">
      <c r="A407" s="28"/>
      <c r="B407" s="7"/>
      <c r="C407" s="7"/>
      <c r="D407" s="21"/>
      <c r="E407" s="21"/>
      <c r="F407" s="21"/>
      <c r="I407" s="68"/>
      <c r="L407" s="7"/>
      <c r="M407" s="7"/>
      <c r="AJ407" s="35"/>
      <c r="AP407" s="21"/>
    </row>
    <row r="408" spans="1:42" s="20" customFormat="1">
      <c r="A408" s="28"/>
      <c r="B408" s="7"/>
      <c r="C408" s="7"/>
      <c r="D408" s="21"/>
      <c r="E408" s="21"/>
      <c r="F408" s="21"/>
      <c r="I408" s="68"/>
      <c r="AJ408" s="35"/>
      <c r="AP408" s="21"/>
    </row>
    <row r="410" spans="1:42" s="15" customFormat="1">
      <c r="A410" s="16"/>
      <c r="B410" s="16"/>
      <c r="C410" s="26"/>
      <c r="D410" s="21"/>
      <c r="E410" s="21"/>
      <c r="F410" s="21"/>
      <c r="I410" s="25"/>
      <c r="O410" s="16"/>
      <c r="S410" s="16"/>
      <c r="AJ410" s="33"/>
      <c r="AP410" s="23"/>
    </row>
    <row r="411" spans="1:42" s="18" customFormat="1">
      <c r="B411" s="17"/>
      <c r="C411" s="26"/>
      <c r="D411" s="23"/>
      <c r="E411" s="23"/>
      <c r="F411" s="23"/>
      <c r="I411" s="25"/>
      <c r="J411" s="17"/>
      <c r="K411" s="17"/>
      <c r="N411" s="17"/>
      <c r="R411" s="17"/>
      <c r="V411" s="17"/>
      <c r="AJ411" s="34"/>
      <c r="AP411" s="23"/>
    </row>
    <row r="412" spans="1:42" s="20" customFormat="1">
      <c r="A412" s="19"/>
      <c r="B412" s="17"/>
      <c r="C412" s="25"/>
      <c r="G412" s="21"/>
      <c r="I412" s="68"/>
      <c r="L412" s="7"/>
      <c r="M412" s="7"/>
      <c r="AJ412" s="35"/>
      <c r="AP412" s="21"/>
    </row>
    <row r="413" spans="1:42" s="20" customFormat="1">
      <c r="A413" s="28"/>
      <c r="B413" s="7"/>
      <c r="C413" s="7"/>
      <c r="D413" s="21"/>
      <c r="E413" s="21"/>
      <c r="F413" s="21"/>
      <c r="I413" s="68"/>
      <c r="L413" s="7"/>
      <c r="M413" s="7"/>
      <c r="AJ413" s="35"/>
      <c r="AP413" s="21"/>
    </row>
    <row r="414" spans="1:42" s="20" customFormat="1">
      <c r="A414" s="28"/>
      <c r="B414" s="7"/>
      <c r="C414" s="7"/>
      <c r="D414" s="21"/>
      <c r="E414" s="21"/>
      <c r="F414" s="21"/>
      <c r="I414" s="68"/>
      <c r="AJ414" s="35"/>
      <c r="AP414" s="21"/>
    </row>
    <row r="416" spans="1:42" s="15" customFormat="1">
      <c r="A416" s="16"/>
      <c r="B416" s="16"/>
      <c r="C416" s="26"/>
      <c r="D416" s="21"/>
      <c r="E416" s="21"/>
      <c r="F416" s="21"/>
      <c r="I416" s="25"/>
      <c r="O416" s="16"/>
      <c r="S416" s="16"/>
      <c r="AJ416" s="37"/>
      <c r="AP416" s="23"/>
    </row>
    <row r="417" spans="1:42" s="18" customFormat="1">
      <c r="B417" s="17"/>
      <c r="C417" s="25"/>
      <c r="D417" s="29"/>
      <c r="E417" s="29"/>
      <c r="F417" s="29"/>
      <c r="I417" s="25"/>
      <c r="J417" s="17"/>
      <c r="K417" s="17"/>
      <c r="N417" s="17"/>
      <c r="R417" s="17"/>
      <c r="V417" s="17"/>
      <c r="AJ417" s="34"/>
      <c r="AP417" s="23"/>
    </row>
    <row r="418" spans="1:42" s="20" customFormat="1">
      <c r="A418" s="19"/>
      <c r="B418" s="17"/>
      <c r="C418" s="25"/>
      <c r="D418" s="21"/>
      <c r="E418" s="21"/>
      <c r="F418" s="21"/>
      <c r="G418" s="21"/>
      <c r="I418" s="68"/>
      <c r="L418" s="7"/>
      <c r="M418" s="7"/>
      <c r="AJ418" s="35"/>
      <c r="AP418" s="21"/>
    </row>
    <row r="419" spans="1:42" s="20" customFormat="1">
      <c r="A419" s="28"/>
      <c r="B419" s="7"/>
      <c r="C419" s="7"/>
      <c r="D419" s="21"/>
      <c r="E419" s="21"/>
      <c r="F419" s="21"/>
      <c r="I419" s="68"/>
      <c r="L419" s="7"/>
      <c r="M419" s="7"/>
      <c r="AJ419" s="35"/>
      <c r="AP419" s="21"/>
    </row>
    <row r="420" spans="1:42" s="20" customFormat="1">
      <c r="A420" s="28"/>
      <c r="B420" s="7"/>
      <c r="C420" s="7"/>
      <c r="D420" s="21"/>
      <c r="E420" s="21"/>
      <c r="F420" s="21"/>
      <c r="I420" s="68"/>
      <c r="AJ420" s="35"/>
      <c r="AP420" s="21"/>
    </row>
    <row r="422" spans="1:42" s="15" customFormat="1">
      <c r="A422" s="16"/>
      <c r="B422" s="16"/>
      <c r="C422" s="26"/>
      <c r="D422" s="21"/>
      <c r="E422" s="21"/>
      <c r="F422" s="21"/>
      <c r="I422" s="25"/>
      <c r="O422" s="16"/>
      <c r="S422" s="16"/>
      <c r="AJ422" s="33"/>
      <c r="AP422" s="23"/>
    </row>
    <row r="423" spans="1:42" s="18" customFormat="1">
      <c r="B423" s="17"/>
      <c r="C423" s="25"/>
      <c r="D423" s="29"/>
      <c r="E423" s="29"/>
      <c r="F423" s="29"/>
      <c r="I423" s="25"/>
      <c r="J423" s="17"/>
      <c r="K423" s="17"/>
      <c r="N423" s="17"/>
      <c r="R423" s="17"/>
      <c r="V423" s="17"/>
      <c r="AJ423" s="34"/>
      <c r="AP423" s="23"/>
    </row>
    <row r="424" spans="1:42" s="20" customFormat="1">
      <c r="A424" s="19"/>
      <c r="B424" s="17"/>
      <c r="C424" s="25"/>
      <c r="D424" s="21"/>
      <c r="E424" s="21"/>
      <c r="F424" s="21"/>
      <c r="G424" s="21"/>
      <c r="I424" s="68"/>
      <c r="L424" s="7"/>
      <c r="M424" s="7"/>
      <c r="AJ424" s="35"/>
      <c r="AP424" s="21"/>
    </row>
    <row r="425" spans="1:42" s="20" customFormat="1">
      <c r="A425" s="28"/>
      <c r="B425" s="7"/>
      <c r="C425" s="7"/>
      <c r="D425" s="21"/>
      <c r="E425" s="21"/>
      <c r="F425" s="21"/>
      <c r="I425" s="68"/>
      <c r="L425" s="7"/>
      <c r="M425" s="7"/>
      <c r="AJ425" s="35"/>
      <c r="AP425" s="21"/>
    </row>
    <row r="426" spans="1:42" s="20" customFormat="1">
      <c r="A426" s="28"/>
      <c r="B426" s="7"/>
      <c r="C426" s="7"/>
      <c r="D426" s="21"/>
      <c r="E426" s="21"/>
      <c r="F426" s="21"/>
      <c r="I426" s="68"/>
      <c r="AJ426" s="35"/>
      <c r="AP426" s="21"/>
    </row>
    <row r="428" spans="1:42" s="15" customFormat="1">
      <c r="A428" s="16"/>
      <c r="B428" s="16"/>
      <c r="C428" s="26"/>
      <c r="D428" s="21"/>
      <c r="E428" s="21"/>
      <c r="F428" s="21"/>
      <c r="I428" s="25"/>
      <c r="O428" s="16"/>
      <c r="S428" s="16"/>
      <c r="AJ428" s="33"/>
      <c r="AP428" s="23"/>
    </row>
    <row r="429" spans="1:42" s="18" customFormat="1">
      <c r="B429" s="17"/>
      <c r="C429" s="26"/>
      <c r="D429" s="23"/>
      <c r="E429" s="23"/>
      <c r="F429" s="23"/>
      <c r="I429" s="25"/>
      <c r="J429" s="17"/>
      <c r="K429" s="17"/>
      <c r="N429" s="17"/>
      <c r="R429" s="17"/>
      <c r="V429" s="17"/>
      <c r="AJ429" s="34"/>
      <c r="AP429" s="23"/>
    </row>
    <row r="430" spans="1:42" s="20" customFormat="1">
      <c r="A430" s="19"/>
      <c r="B430" s="17"/>
      <c r="C430" s="25"/>
      <c r="G430" s="21"/>
      <c r="I430" s="68"/>
      <c r="L430" s="7"/>
      <c r="M430" s="7"/>
      <c r="AJ430" s="35"/>
      <c r="AP430" s="21"/>
    </row>
    <row r="431" spans="1:42" s="20" customFormat="1">
      <c r="A431" s="28"/>
      <c r="B431" s="7"/>
      <c r="C431" s="7"/>
      <c r="D431" s="21"/>
      <c r="E431" s="21"/>
      <c r="F431" s="21"/>
      <c r="I431" s="68"/>
      <c r="L431" s="7"/>
      <c r="M431" s="7"/>
      <c r="AJ431" s="35"/>
      <c r="AP431" s="21"/>
    </row>
    <row r="432" spans="1:42" s="20" customFormat="1">
      <c r="A432" s="28"/>
      <c r="B432" s="7"/>
      <c r="C432" s="7"/>
      <c r="D432" s="21"/>
      <c r="E432" s="21"/>
      <c r="F432" s="21"/>
      <c r="I432" s="68"/>
      <c r="AJ432" s="35"/>
      <c r="AP432" s="21"/>
    </row>
    <row r="434" spans="1:45" s="15" customFormat="1">
      <c r="A434" s="16"/>
      <c r="B434" s="16"/>
      <c r="C434" s="26"/>
      <c r="D434" s="21"/>
      <c r="E434" s="21"/>
      <c r="F434" s="21"/>
      <c r="I434" s="25"/>
      <c r="O434" s="16"/>
      <c r="S434" s="16"/>
      <c r="AJ434" s="33"/>
      <c r="AP434" s="23"/>
    </row>
    <row r="435" spans="1:45" s="18" customFormat="1">
      <c r="B435" s="17"/>
      <c r="C435" s="26"/>
      <c r="D435" s="23"/>
      <c r="E435" s="23"/>
      <c r="F435" s="23"/>
      <c r="I435" s="25"/>
      <c r="J435" s="17"/>
      <c r="K435" s="17"/>
      <c r="N435" s="17"/>
      <c r="R435" s="17"/>
      <c r="V435" s="17"/>
      <c r="AJ435" s="34"/>
      <c r="AP435" s="23"/>
    </row>
    <row r="436" spans="1:45" s="20" customFormat="1">
      <c r="A436" s="19"/>
      <c r="B436" s="17"/>
      <c r="C436" s="25"/>
      <c r="G436" s="21"/>
      <c r="I436" s="68"/>
      <c r="L436" s="7"/>
      <c r="M436" s="7"/>
      <c r="AJ436" s="35"/>
      <c r="AP436" s="21"/>
    </row>
    <row r="437" spans="1:45" s="20" customFormat="1">
      <c r="A437" s="28"/>
      <c r="B437" s="7"/>
      <c r="C437" s="7"/>
      <c r="D437" s="21"/>
      <c r="E437" s="21"/>
      <c r="F437" s="21"/>
      <c r="I437" s="68"/>
      <c r="L437" s="7"/>
      <c r="M437" s="7"/>
      <c r="AJ437" s="35"/>
      <c r="AP437" s="21"/>
    </row>
    <row r="438" spans="1:45" s="20" customFormat="1">
      <c r="A438" s="28"/>
      <c r="B438" s="7"/>
      <c r="C438" s="7"/>
      <c r="D438" s="21"/>
      <c r="E438" s="21"/>
      <c r="F438" s="21"/>
      <c r="I438" s="68"/>
      <c r="AJ438" s="35"/>
      <c r="AP438" s="21"/>
    </row>
    <row r="439" spans="1:45" s="20" customFormat="1">
      <c r="A439" s="19"/>
      <c r="B439" s="7"/>
      <c r="C439" s="25"/>
      <c r="D439" s="21"/>
      <c r="E439" s="21"/>
      <c r="F439" s="21"/>
      <c r="G439" s="21"/>
      <c r="I439" s="68"/>
      <c r="L439" s="7"/>
      <c r="M439" s="7"/>
      <c r="AJ439" s="35"/>
      <c r="AP439" s="21"/>
    </row>
    <row r="440" spans="1:45" s="15" customFormat="1">
      <c r="A440" s="16"/>
      <c r="B440" s="16"/>
      <c r="C440" s="26"/>
      <c r="D440" s="21"/>
      <c r="E440" s="21"/>
      <c r="F440" s="21"/>
      <c r="I440" s="25"/>
      <c r="O440" s="16"/>
      <c r="S440" s="16"/>
      <c r="AJ440" s="33"/>
      <c r="AP440" s="23"/>
    </row>
    <row r="441" spans="1:45" s="18" customFormat="1">
      <c r="B441" s="17"/>
      <c r="C441" s="26"/>
      <c r="D441" s="21"/>
      <c r="E441" s="21"/>
      <c r="F441" s="21"/>
      <c r="I441" s="25"/>
      <c r="J441" s="17"/>
      <c r="K441" s="17"/>
      <c r="N441" s="17"/>
      <c r="R441" s="17"/>
      <c r="V441" s="17"/>
      <c r="AJ441" s="34"/>
      <c r="AP441" s="23"/>
    </row>
    <row r="442" spans="1:45" s="20" customFormat="1">
      <c r="A442" s="19"/>
      <c r="B442" s="17"/>
      <c r="C442" s="25"/>
      <c r="D442" s="21"/>
      <c r="E442" s="21"/>
      <c r="F442" s="21"/>
      <c r="G442" s="21"/>
      <c r="I442" s="68"/>
      <c r="L442" s="7"/>
      <c r="M442" s="7"/>
      <c r="AJ442" s="35"/>
      <c r="AP442" s="21"/>
    </row>
    <row r="443" spans="1:45" s="20" customFormat="1">
      <c r="A443" s="28"/>
      <c r="B443" s="7"/>
      <c r="C443" s="7"/>
      <c r="D443" s="21"/>
      <c r="E443" s="21"/>
      <c r="F443" s="21"/>
      <c r="I443" s="68"/>
      <c r="L443" s="7"/>
      <c r="M443" s="7"/>
      <c r="AJ443" s="35"/>
      <c r="AP443" s="21"/>
    </row>
    <row r="444" spans="1:45" s="20" customFormat="1">
      <c r="A444" s="28"/>
      <c r="B444" s="7"/>
      <c r="C444" s="7"/>
      <c r="D444" s="21"/>
      <c r="E444" s="21"/>
      <c r="F444" s="21"/>
      <c r="I444" s="68"/>
      <c r="AJ444" s="35"/>
      <c r="AP444" s="21"/>
    </row>
    <row r="445" spans="1:45" s="5" customFormat="1">
      <c r="A445" s="16"/>
      <c r="B445" s="13"/>
      <c r="C445" s="25"/>
      <c r="D445" s="23"/>
      <c r="E445" s="23"/>
      <c r="F445" s="23"/>
      <c r="H445" s="14"/>
      <c r="I445" s="26"/>
      <c r="J445" s="14"/>
      <c r="K445" s="14"/>
      <c r="L445" s="14"/>
      <c r="M445" s="14"/>
      <c r="N445" s="22"/>
      <c r="P445" s="24"/>
      <c r="Q445" s="24"/>
      <c r="R445" s="24"/>
      <c r="AM445" s="45"/>
      <c r="AN445" s="45"/>
      <c r="AO445" s="45"/>
      <c r="AP445" s="23"/>
      <c r="AQ445" s="45"/>
      <c r="AS445" s="45"/>
    </row>
    <row r="446" spans="1:45" s="15" customFormat="1">
      <c r="A446" s="16"/>
      <c r="B446" s="16"/>
      <c r="C446" s="26"/>
      <c r="D446" s="21"/>
      <c r="E446" s="21"/>
      <c r="F446" s="21"/>
      <c r="I446" s="25"/>
      <c r="O446" s="16"/>
      <c r="S446" s="16"/>
      <c r="W446" s="16"/>
      <c r="Z446" s="52"/>
      <c r="AA446" s="16"/>
      <c r="AJ446" s="37"/>
      <c r="AK446" s="33"/>
      <c r="AP446" s="23"/>
    </row>
    <row r="447" spans="1:45" s="18" customFormat="1">
      <c r="B447" s="17"/>
      <c r="C447" s="26"/>
      <c r="D447" s="21"/>
      <c r="E447" s="21"/>
      <c r="F447" s="21"/>
      <c r="I447" s="25"/>
      <c r="J447" s="17"/>
      <c r="K447" s="17"/>
      <c r="N447" s="17"/>
      <c r="R447" s="17"/>
      <c r="T447" s="17"/>
      <c r="U447" s="17"/>
      <c r="X447" s="17"/>
      <c r="Y447" s="17"/>
      <c r="AJ447" s="42"/>
      <c r="AP447" s="23"/>
    </row>
    <row r="448" spans="1:45" s="20" customFormat="1">
      <c r="A448" s="19"/>
      <c r="B448" s="17"/>
      <c r="C448" s="26"/>
      <c r="D448" s="21"/>
      <c r="E448" s="21"/>
      <c r="F448" s="21"/>
      <c r="G448" s="21"/>
      <c r="I448" s="68"/>
      <c r="L448" s="7"/>
      <c r="M448" s="7"/>
      <c r="AJ448" s="38"/>
      <c r="AP448" s="21"/>
    </row>
    <row r="449" spans="1:45" s="20" customFormat="1">
      <c r="A449" s="28"/>
      <c r="B449" s="7"/>
      <c r="C449" s="26"/>
      <c r="D449" s="21"/>
      <c r="E449" s="21"/>
      <c r="F449" s="21"/>
      <c r="H449" s="27"/>
      <c r="I449" s="68"/>
      <c r="L449" s="7"/>
      <c r="M449" s="7"/>
      <c r="AJ449" s="38"/>
      <c r="AP449" s="21"/>
    </row>
    <row r="450" spans="1:45" s="20" customFormat="1">
      <c r="A450" s="28"/>
      <c r="B450" s="7"/>
      <c r="C450" s="7"/>
      <c r="D450" s="49"/>
      <c r="E450" s="49"/>
      <c r="F450" s="49"/>
      <c r="I450" s="68"/>
      <c r="N450" s="8"/>
      <c r="AJ450" s="35"/>
      <c r="AP450" s="21"/>
    </row>
    <row r="451" spans="1:45" s="5" customFormat="1">
      <c r="A451" s="16"/>
      <c r="B451" s="13"/>
      <c r="C451" s="25"/>
      <c r="D451" s="23"/>
      <c r="E451" s="23"/>
      <c r="F451" s="23"/>
      <c r="H451" s="14"/>
      <c r="I451" s="26"/>
      <c r="J451" s="14"/>
      <c r="K451" s="14"/>
      <c r="L451" s="14"/>
      <c r="M451" s="14"/>
      <c r="N451" s="22"/>
      <c r="P451" s="24"/>
      <c r="Q451" s="24"/>
      <c r="R451" s="24"/>
      <c r="AM451" s="45"/>
      <c r="AN451" s="45"/>
      <c r="AO451" s="45"/>
      <c r="AP451" s="23"/>
      <c r="AQ451" s="45"/>
      <c r="AS451" s="45"/>
    </row>
    <row r="452" spans="1:45" s="15" customFormat="1">
      <c r="A452" s="16"/>
      <c r="B452" s="16"/>
      <c r="C452" s="26"/>
      <c r="D452" s="21"/>
      <c r="E452" s="21"/>
      <c r="F452" s="21"/>
      <c r="I452" s="25"/>
      <c r="O452" s="16"/>
      <c r="S452" s="16"/>
      <c r="W452" s="16"/>
      <c r="Z452" s="52"/>
      <c r="AA452" s="16"/>
      <c r="AJ452" s="37"/>
      <c r="AK452" s="33"/>
      <c r="AP452" s="23"/>
    </row>
    <row r="453" spans="1:45" s="18" customFormat="1">
      <c r="B453" s="17"/>
      <c r="C453" s="26"/>
      <c r="D453" s="21"/>
      <c r="E453" s="21"/>
      <c r="F453" s="21"/>
      <c r="I453" s="25"/>
      <c r="J453" s="17"/>
      <c r="K453" s="17"/>
      <c r="N453" s="17"/>
      <c r="R453" s="17"/>
      <c r="T453" s="17"/>
      <c r="U453" s="17"/>
      <c r="X453" s="17"/>
      <c r="Y453" s="17"/>
      <c r="AJ453" s="42"/>
      <c r="AP453" s="23"/>
    </row>
    <row r="454" spans="1:45" s="20" customFormat="1">
      <c r="A454" s="19"/>
      <c r="B454" s="17"/>
      <c r="C454" s="26"/>
      <c r="D454" s="21"/>
      <c r="E454" s="21"/>
      <c r="F454" s="21"/>
      <c r="G454" s="21"/>
      <c r="I454" s="68"/>
      <c r="L454" s="7"/>
      <c r="M454" s="7"/>
      <c r="R454" s="8"/>
      <c r="AJ454" s="38"/>
      <c r="AP454" s="21"/>
    </row>
    <row r="455" spans="1:45" s="20" customFormat="1">
      <c r="A455" s="28"/>
      <c r="B455" s="7"/>
      <c r="C455" s="26"/>
      <c r="D455" s="21"/>
      <c r="E455" s="21"/>
      <c r="F455" s="21"/>
      <c r="H455" s="27"/>
      <c r="I455" s="68"/>
      <c r="L455" s="7"/>
      <c r="M455" s="7"/>
      <c r="AJ455" s="38"/>
      <c r="AP455" s="21"/>
    </row>
    <row r="456" spans="1:45" s="20" customFormat="1">
      <c r="A456" s="28"/>
      <c r="B456" s="7"/>
      <c r="C456" s="7"/>
      <c r="D456" s="49"/>
      <c r="E456" s="49"/>
      <c r="F456" s="49"/>
      <c r="I456" s="68"/>
      <c r="N456" s="8"/>
      <c r="AJ456" s="35"/>
      <c r="AP456" s="21"/>
    </row>
    <row r="458" spans="1:45" s="5" customFormat="1">
      <c r="A458" s="16"/>
      <c r="B458" s="13"/>
      <c r="C458" s="25"/>
      <c r="D458" s="23"/>
      <c r="E458" s="23"/>
      <c r="F458" s="23"/>
      <c r="H458" s="14"/>
      <c r="I458" s="26"/>
      <c r="J458" s="14"/>
      <c r="K458" s="14"/>
      <c r="L458" s="14"/>
      <c r="M458" s="14"/>
      <c r="N458" s="22"/>
      <c r="P458" s="24"/>
      <c r="Q458" s="24"/>
      <c r="R458" s="24"/>
      <c r="AM458" s="45"/>
      <c r="AN458" s="45"/>
      <c r="AO458" s="45"/>
      <c r="AP458" s="23"/>
      <c r="AQ458" s="45"/>
      <c r="AS458" s="45"/>
    </row>
    <row r="459" spans="1:45" s="15" customFormat="1">
      <c r="A459" s="16"/>
      <c r="B459" s="16"/>
      <c r="C459" s="26"/>
      <c r="D459" s="21"/>
      <c r="E459" s="21"/>
      <c r="F459" s="21"/>
      <c r="I459" s="25"/>
      <c r="O459" s="16"/>
      <c r="S459" s="16"/>
      <c r="W459" s="16"/>
      <c r="Z459" s="52"/>
      <c r="AA459" s="16"/>
      <c r="AJ459" s="37"/>
      <c r="AK459" s="33"/>
      <c r="AP459" s="23"/>
    </row>
    <row r="460" spans="1:45" s="18" customFormat="1">
      <c r="B460" s="17"/>
      <c r="C460" s="26"/>
      <c r="D460" s="21"/>
      <c r="E460" s="21"/>
      <c r="F460" s="21"/>
      <c r="I460" s="25"/>
      <c r="J460" s="17"/>
      <c r="K460" s="17"/>
      <c r="N460" s="17"/>
      <c r="R460" s="17"/>
      <c r="T460" s="17"/>
      <c r="U460" s="17"/>
      <c r="X460" s="17"/>
      <c r="Y460" s="17"/>
      <c r="AJ460" s="42"/>
      <c r="AP460" s="23"/>
    </row>
    <row r="461" spans="1:45" s="20" customFormat="1">
      <c r="A461" s="19"/>
      <c r="B461" s="17"/>
      <c r="C461" s="26"/>
      <c r="D461" s="21"/>
      <c r="E461" s="21"/>
      <c r="F461" s="21"/>
      <c r="G461" s="21"/>
      <c r="I461" s="68"/>
      <c r="L461" s="7"/>
      <c r="M461" s="7"/>
      <c r="AJ461" s="38"/>
      <c r="AP461" s="21"/>
    </row>
    <row r="462" spans="1:45" s="20" customFormat="1">
      <c r="A462" s="28"/>
      <c r="B462" s="7"/>
      <c r="D462" s="21"/>
      <c r="E462" s="21"/>
      <c r="F462" s="21"/>
      <c r="H462" s="27"/>
      <c r="I462" s="68"/>
      <c r="L462" s="7"/>
      <c r="M462" s="7"/>
      <c r="AJ462" s="38"/>
      <c r="AP462" s="21"/>
    </row>
    <row r="463" spans="1:45" s="20" customFormat="1">
      <c r="A463" s="28"/>
      <c r="B463" s="7"/>
      <c r="C463" s="7"/>
      <c r="D463" s="49"/>
      <c r="E463" s="49"/>
      <c r="F463" s="49"/>
      <c r="I463" s="68"/>
      <c r="AJ463" s="35"/>
      <c r="AP463" s="21"/>
    </row>
    <row r="465" spans="1:45" s="5" customFormat="1">
      <c r="A465" s="16"/>
      <c r="B465" s="13"/>
      <c r="C465" s="25"/>
      <c r="D465" s="23"/>
      <c r="E465" s="23"/>
      <c r="F465" s="23"/>
      <c r="H465" s="14"/>
      <c r="I465" s="26"/>
      <c r="J465" s="14"/>
      <c r="K465" s="14"/>
      <c r="L465" s="14"/>
      <c r="M465" s="14"/>
      <c r="N465" s="22"/>
      <c r="P465" s="24"/>
      <c r="Q465" s="24"/>
      <c r="R465" s="24"/>
      <c r="AM465" s="45"/>
      <c r="AN465" s="45"/>
      <c r="AO465" s="45"/>
      <c r="AP465" s="23"/>
      <c r="AQ465" s="45"/>
      <c r="AS465" s="45"/>
    </row>
    <row r="466" spans="1:45" s="15" customFormat="1">
      <c r="A466" s="16"/>
      <c r="B466" s="16"/>
      <c r="C466" s="26"/>
      <c r="D466" s="21"/>
      <c r="E466" s="21"/>
      <c r="F466" s="21"/>
      <c r="I466" s="25"/>
      <c r="N466" s="44"/>
      <c r="O466" s="16"/>
      <c r="S466" s="16"/>
      <c r="W466" s="16"/>
      <c r="AJ466" s="37"/>
      <c r="AK466" s="33"/>
      <c r="AP466" s="23"/>
    </row>
    <row r="467" spans="1:45" s="18" customFormat="1">
      <c r="B467" s="17"/>
      <c r="C467" s="26"/>
      <c r="D467" s="21"/>
      <c r="E467" s="21"/>
      <c r="F467" s="21"/>
      <c r="I467" s="25"/>
      <c r="J467" s="17"/>
      <c r="K467" s="17"/>
      <c r="N467" s="17"/>
      <c r="R467" s="17"/>
      <c r="V467" s="17"/>
      <c r="Z467" s="17"/>
      <c r="AD467" s="17"/>
      <c r="AH467" s="17"/>
      <c r="AJ467" s="42"/>
      <c r="AP467" s="23"/>
    </row>
    <row r="468" spans="1:45" s="20" customFormat="1">
      <c r="A468" s="51"/>
      <c r="B468" s="17"/>
      <c r="C468" s="26"/>
      <c r="D468" s="21"/>
      <c r="E468" s="21"/>
      <c r="F468" s="21"/>
      <c r="G468" s="21"/>
      <c r="I468" s="68"/>
      <c r="L468" s="7"/>
      <c r="M468" s="7"/>
      <c r="AJ468" s="38"/>
      <c r="AP468" s="21"/>
    </row>
    <row r="469" spans="1:45" s="20" customFormat="1">
      <c r="A469" s="28"/>
      <c r="B469" s="7"/>
      <c r="D469" s="21"/>
      <c r="E469" s="21"/>
      <c r="F469" s="21"/>
      <c r="H469" s="21"/>
      <c r="I469" s="68"/>
      <c r="L469" s="7"/>
      <c r="M469" s="7"/>
      <c r="P469" s="41"/>
      <c r="Q469" s="41"/>
      <c r="AJ469" s="38"/>
      <c r="AK469" s="41"/>
      <c r="AP469" s="21"/>
    </row>
    <row r="470" spans="1:45" s="20" customFormat="1">
      <c r="A470" s="28"/>
      <c r="B470" s="7"/>
      <c r="C470" s="7"/>
      <c r="D470" s="49"/>
      <c r="E470" s="49"/>
      <c r="F470" s="49"/>
      <c r="I470" s="68"/>
      <c r="AJ470" s="35"/>
      <c r="AP470" s="21"/>
    </row>
    <row r="471" spans="1:45" s="20" customFormat="1">
      <c r="A471" s="16"/>
      <c r="B471" s="7"/>
      <c r="C471" s="7"/>
      <c r="D471" s="21"/>
      <c r="E471" s="21"/>
      <c r="F471" s="21"/>
      <c r="I471" s="68"/>
      <c r="AJ471" s="35"/>
      <c r="AP471" s="21"/>
    </row>
    <row r="472" spans="1:45" s="20" customFormat="1">
      <c r="A472" s="16"/>
      <c r="B472" s="16"/>
      <c r="C472" s="26"/>
      <c r="D472" s="21"/>
      <c r="E472" s="21"/>
      <c r="F472" s="21"/>
      <c r="G472" s="15"/>
      <c r="H472" s="15"/>
      <c r="I472" s="25"/>
      <c r="Z472" s="52"/>
      <c r="AA472" s="16"/>
      <c r="AJ472" s="35"/>
      <c r="AP472" s="21"/>
    </row>
    <row r="473" spans="1:45" s="20" customFormat="1">
      <c r="B473" s="17"/>
      <c r="C473" s="26"/>
      <c r="D473" s="21"/>
      <c r="E473" s="21"/>
      <c r="F473" s="21"/>
      <c r="G473" s="18"/>
      <c r="H473" s="17"/>
      <c r="I473" s="26"/>
      <c r="AJ473" s="35"/>
      <c r="AP473" s="21"/>
    </row>
    <row r="474" spans="1:45" s="20" customFormat="1">
      <c r="A474" s="19"/>
      <c r="B474" s="17"/>
      <c r="C474" s="26"/>
      <c r="D474" s="21"/>
      <c r="E474" s="21"/>
      <c r="F474" s="21"/>
      <c r="G474" s="21"/>
      <c r="H474" s="46"/>
      <c r="I474" s="68"/>
      <c r="AJ474" s="35"/>
      <c r="AP474" s="21"/>
    </row>
    <row r="475" spans="1:45" s="20" customFormat="1">
      <c r="A475" s="28"/>
      <c r="B475" s="7"/>
      <c r="C475" s="7"/>
      <c r="D475" s="21"/>
      <c r="E475" s="21"/>
      <c r="F475" s="21"/>
      <c r="I475" s="68"/>
      <c r="L475" s="7"/>
      <c r="M475" s="7"/>
      <c r="P475" s="41"/>
      <c r="Q475" s="41"/>
      <c r="AJ475" s="35"/>
      <c r="AP475" s="21"/>
    </row>
    <row r="476" spans="1:45" s="20" customFormat="1">
      <c r="A476" s="28"/>
      <c r="B476" s="7"/>
      <c r="C476" s="7"/>
      <c r="D476" s="49"/>
      <c r="E476" s="49"/>
      <c r="F476" s="49"/>
      <c r="I476" s="68"/>
      <c r="N476" s="8"/>
      <c r="P476" s="7"/>
      <c r="Q476" s="7"/>
      <c r="AJ476" s="35"/>
      <c r="AP476" s="21"/>
    </row>
    <row r="478" spans="1:45" s="15" customFormat="1">
      <c r="A478" s="16"/>
      <c r="B478" s="16"/>
      <c r="C478" s="26"/>
      <c r="D478" s="21"/>
      <c r="E478" s="21"/>
      <c r="F478" s="21"/>
      <c r="I478" s="25"/>
      <c r="O478" s="16"/>
      <c r="S478" s="16"/>
      <c r="W478" s="16"/>
      <c r="Z478" s="52"/>
      <c r="AA478" s="16"/>
      <c r="AJ478" s="33"/>
      <c r="AK478" s="33"/>
      <c r="AP478" s="23"/>
    </row>
    <row r="479" spans="1:45" s="18" customFormat="1">
      <c r="B479" s="17"/>
      <c r="C479" s="26"/>
      <c r="D479" s="21"/>
      <c r="E479" s="21"/>
      <c r="F479" s="21"/>
      <c r="I479" s="25"/>
      <c r="J479" s="17"/>
      <c r="K479" s="17"/>
      <c r="N479" s="17"/>
      <c r="R479" s="17"/>
      <c r="T479" s="17"/>
      <c r="U479" s="17"/>
      <c r="X479" s="17"/>
      <c r="Y479" s="17"/>
      <c r="AJ479" s="42"/>
      <c r="AP479" s="23"/>
    </row>
    <row r="480" spans="1:45" s="20" customFormat="1">
      <c r="A480" s="19"/>
      <c r="B480" s="17"/>
      <c r="C480" s="26"/>
      <c r="D480" s="21"/>
      <c r="E480" s="21"/>
      <c r="F480" s="21"/>
      <c r="G480" s="21"/>
      <c r="I480" s="68"/>
      <c r="L480" s="7"/>
      <c r="M480" s="7"/>
      <c r="AJ480" s="38"/>
      <c r="AP480" s="21"/>
    </row>
    <row r="481" spans="1:42" s="20" customFormat="1">
      <c r="A481" s="28"/>
      <c r="B481" s="7"/>
      <c r="D481" s="21"/>
      <c r="E481" s="21"/>
      <c r="F481" s="21"/>
      <c r="H481" s="27"/>
      <c r="I481" s="68"/>
      <c r="L481" s="7"/>
      <c r="M481" s="7"/>
      <c r="P481" s="41"/>
      <c r="Q481" s="41"/>
      <c r="AJ481" s="38"/>
      <c r="AP481" s="21"/>
    </row>
    <row r="482" spans="1:42" s="20" customFormat="1">
      <c r="A482" s="28"/>
      <c r="B482" s="7"/>
      <c r="C482" s="7"/>
      <c r="D482" s="49"/>
      <c r="E482" s="49"/>
      <c r="F482" s="49"/>
      <c r="I482" s="68"/>
      <c r="AJ482" s="35"/>
      <c r="AP482" s="21"/>
    </row>
    <row r="483" spans="1:42" s="20" customFormat="1">
      <c r="A483" s="28"/>
      <c r="B483" s="7"/>
      <c r="C483" s="7"/>
      <c r="D483" s="21"/>
      <c r="E483" s="21"/>
      <c r="F483" s="21"/>
      <c r="I483" s="68"/>
      <c r="AJ483" s="35"/>
      <c r="AP483" s="21"/>
    </row>
    <row r="484" spans="1:42" s="15" customFormat="1">
      <c r="A484" s="16"/>
      <c r="B484" s="16"/>
      <c r="C484" s="26"/>
      <c r="D484" s="21"/>
      <c r="E484" s="21"/>
      <c r="F484" s="21"/>
      <c r="I484" s="25"/>
      <c r="N484" s="44"/>
      <c r="O484" s="16"/>
      <c r="S484" s="16"/>
      <c r="W484" s="16"/>
      <c r="AA484" s="16"/>
      <c r="AE484" s="16"/>
      <c r="AJ484" s="33"/>
      <c r="AP484" s="23"/>
    </row>
    <row r="485" spans="1:42" s="18" customFormat="1">
      <c r="B485" s="17"/>
      <c r="C485" s="50"/>
      <c r="D485" s="21"/>
      <c r="E485" s="21"/>
      <c r="F485" s="21"/>
      <c r="I485" s="25"/>
      <c r="J485" s="17"/>
      <c r="K485" s="17"/>
      <c r="N485" s="17"/>
      <c r="R485" s="17"/>
      <c r="V485" s="17"/>
      <c r="Z485" s="17"/>
      <c r="AD485" s="17"/>
      <c r="AH485" s="17"/>
      <c r="AJ485" s="34"/>
      <c r="AP485" s="23"/>
    </row>
    <row r="486" spans="1:42" s="20" customFormat="1">
      <c r="A486" s="51"/>
      <c r="B486" s="17"/>
      <c r="C486" s="39"/>
      <c r="D486" s="21"/>
      <c r="E486" s="21"/>
      <c r="F486" s="21"/>
      <c r="G486" s="21"/>
      <c r="I486" s="68"/>
      <c r="O486" s="7"/>
      <c r="P486" s="7"/>
      <c r="Q486" s="7"/>
      <c r="AJ486" s="38"/>
      <c r="AP486" s="21"/>
    </row>
    <row r="487" spans="1:42" s="20" customFormat="1">
      <c r="A487" s="28"/>
      <c r="B487" s="7"/>
      <c r="C487" s="26"/>
      <c r="D487" s="21"/>
      <c r="E487" s="21"/>
      <c r="F487" s="21"/>
      <c r="H487" s="21"/>
      <c r="I487" s="68"/>
      <c r="L487" s="7"/>
      <c r="M487" s="7"/>
      <c r="P487" s="41"/>
      <c r="Q487" s="41"/>
      <c r="AA487" s="30"/>
      <c r="AJ487" s="35"/>
      <c r="AP487" s="21"/>
    </row>
    <row r="488" spans="1:42" s="20" customFormat="1">
      <c r="A488" s="28"/>
      <c r="B488" s="7"/>
      <c r="C488" s="7"/>
      <c r="D488" s="49"/>
      <c r="E488" s="49"/>
      <c r="F488" s="49"/>
      <c r="I488" s="68"/>
      <c r="AJ488" s="38"/>
      <c r="AP488" s="21"/>
    </row>
    <row r="489" spans="1:42" s="20" customFormat="1">
      <c r="A489" s="28"/>
      <c r="B489" s="7"/>
      <c r="C489" s="7"/>
      <c r="D489" s="21"/>
      <c r="E489" s="21"/>
      <c r="F489" s="21"/>
      <c r="I489" s="68"/>
      <c r="AJ489" s="35"/>
      <c r="AP489" s="21"/>
    </row>
    <row r="490" spans="1:42" s="20" customFormat="1">
      <c r="A490" s="16"/>
      <c r="B490" s="16"/>
      <c r="C490" s="26"/>
      <c r="D490" s="21"/>
      <c r="E490" s="21"/>
      <c r="F490" s="21"/>
      <c r="G490" s="15"/>
      <c r="H490" s="15"/>
      <c r="I490" s="25"/>
      <c r="Z490" s="52"/>
      <c r="AA490" s="16"/>
      <c r="AJ490" s="35"/>
      <c r="AP490" s="21"/>
    </row>
    <row r="491" spans="1:42" s="20" customFormat="1">
      <c r="B491" s="17"/>
      <c r="C491" s="26"/>
      <c r="D491" s="21"/>
      <c r="E491" s="21"/>
      <c r="F491" s="21"/>
      <c r="G491" s="18"/>
      <c r="H491" s="17"/>
      <c r="I491" s="26"/>
      <c r="AJ491" s="35"/>
      <c r="AP491" s="21"/>
    </row>
    <row r="492" spans="1:42" s="20" customFormat="1">
      <c r="A492" s="19"/>
      <c r="B492" s="17"/>
      <c r="C492" s="26"/>
      <c r="D492" s="21"/>
      <c r="E492" s="21"/>
      <c r="F492" s="21"/>
      <c r="G492" s="21"/>
      <c r="H492" s="46"/>
      <c r="I492" s="68"/>
      <c r="AJ492" s="35"/>
      <c r="AP492" s="21"/>
    </row>
    <row r="493" spans="1:42" s="20" customFormat="1">
      <c r="A493" s="28"/>
      <c r="B493" s="7"/>
      <c r="C493" s="7"/>
      <c r="D493" s="21"/>
      <c r="E493" s="21"/>
      <c r="F493" s="21"/>
      <c r="H493" s="27"/>
      <c r="I493" s="68"/>
      <c r="L493" s="7"/>
      <c r="M493" s="7"/>
      <c r="P493" s="41"/>
      <c r="Q493" s="41"/>
      <c r="AJ493" s="35"/>
      <c r="AP493" s="21"/>
    </row>
    <row r="494" spans="1:42" s="20" customFormat="1">
      <c r="A494" s="28"/>
      <c r="B494" s="7"/>
      <c r="C494" s="7"/>
      <c r="D494" s="49"/>
      <c r="E494" s="49"/>
      <c r="F494" s="49"/>
      <c r="I494" s="68"/>
      <c r="N494" s="8"/>
      <c r="P494" s="7"/>
      <c r="Q494" s="7"/>
      <c r="AJ494" s="35"/>
      <c r="AP494" s="21"/>
    </row>
    <row r="495" spans="1:42" s="15" customFormat="1">
      <c r="A495" s="16"/>
      <c r="B495" s="16"/>
      <c r="C495" s="26"/>
      <c r="D495" s="21"/>
      <c r="E495" s="21"/>
      <c r="F495" s="21"/>
      <c r="I495" s="25"/>
      <c r="O495" s="16"/>
      <c r="S495" s="16"/>
      <c r="AJ495" s="33"/>
      <c r="AP495" s="23"/>
    </row>
    <row r="496" spans="1:42" s="15" customFormat="1">
      <c r="A496" s="16"/>
      <c r="B496" s="16"/>
      <c r="C496" s="26"/>
      <c r="D496" s="21"/>
      <c r="E496" s="21"/>
      <c r="F496" s="21"/>
      <c r="I496" s="25"/>
      <c r="O496" s="16"/>
      <c r="S496" s="16"/>
      <c r="W496" s="16"/>
      <c r="AJ496" s="33"/>
      <c r="AP496" s="23"/>
    </row>
    <row r="497" spans="1:45" s="18" customFormat="1">
      <c r="B497" s="17"/>
      <c r="C497" s="26"/>
      <c r="D497" s="23"/>
      <c r="E497" s="23"/>
      <c r="F497" s="23"/>
      <c r="I497" s="25"/>
      <c r="J497" s="17"/>
      <c r="K497" s="17"/>
      <c r="N497" s="17"/>
      <c r="R497" s="17"/>
      <c r="V497" s="17"/>
      <c r="Z497" s="17"/>
      <c r="AJ497" s="34"/>
      <c r="AP497" s="23"/>
    </row>
    <row r="498" spans="1:45" s="20" customFormat="1">
      <c r="A498" s="19"/>
      <c r="B498" s="17"/>
      <c r="C498" s="26"/>
      <c r="D498" s="21"/>
      <c r="E498" s="21"/>
      <c r="F498" s="21"/>
      <c r="G498" s="21"/>
      <c r="I498" s="68"/>
      <c r="L498" s="7"/>
      <c r="M498" s="7"/>
      <c r="R498" s="8"/>
      <c r="Z498" s="27"/>
      <c r="AJ498" s="38"/>
      <c r="AP498" s="21"/>
    </row>
    <row r="499" spans="1:45" s="20" customFormat="1">
      <c r="A499" s="28"/>
      <c r="B499" s="7"/>
      <c r="D499" s="21"/>
      <c r="E499" s="21"/>
      <c r="F499" s="21"/>
      <c r="I499" s="68"/>
      <c r="L499" s="7"/>
      <c r="M499" s="7"/>
      <c r="P499" s="41"/>
      <c r="Q499" s="41"/>
      <c r="AA499" s="30"/>
      <c r="AJ499" s="35"/>
      <c r="AP499" s="21"/>
    </row>
    <row r="500" spans="1:45" s="20" customFormat="1">
      <c r="A500" s="28"/>
      <c r="B500" s="7"/>
      <c r="C500" s="7"/>
      <c r="D500" s="21"/>
      <c r="E500" s="21"/>
      <c r="F500" s="21"/>
      <c r="I500" s="68"/>
      <c r="N500" s="8"/>
      <c r="AJ500" s="38"/>
      <c r="AP500" s="21"/>
    </row>
    <row r="502" spans="1:45" s="5" customFormat="1">
      <c r="A502" s="16"/>
      <c r="B502" s="13"/>
      <c r="C502" s="25"/>
      <c r="D502" s="23"/>
      <c r="E502" s="23"/>
      <c r="F502" s="23"/>
      <c r="H502" s="14"/>
      <c r="I502" s="26"/>
      <c r="J502" s="14"/>
      <c r="K502" s="14"/>
      <c r="L502" s="14"/>
      <c r="M502" s="14"/>
      <c r="N502" s="22"/>
      <c r="P502" s="24"/>
      <c r="Q502" s="24"/>
      <c r="R502" s="24"/>
      <c r="AM502" s="45"/>
      <c r="AN502" s="45"/>
      <c r="AO502" s="45"/>
      <c r="AP502" s="23"/>
      <c r="AQ502" s="45"/>
      <c r="AS502" s="45"/>
    </row>
    <row r="503" spans="1:45" s="15" customFormat="1">
      <c r="A503" s="16"/>
      <c r="B503" s="16"/>
      <c r="C503" s="26"/>
      <c r="D503" s="21"/>
      <c r="E503" s="21"/>
      <c r="F503" s="21"/>
      <c r="I503" s="25"/>
      <c r="O503" s="16"/>
      <c r="S503" s="16"/>
      <c r="W503" s="16"/>
      <c r="AJ503" s="47"/>
      <c r="AP503" s="23"/>
    </row>
    <row r="504" spans="1:45" s="18" customFormat="1">
      <c r="B504" s="17"/>
      <c r="C504" s="26"/>
      <c r="D504" s="23"/>
      <c r="E504" s="23"/>
      <c r="F504" s="23"/>
      <c r="I504" s="25"/>
      <c r="J504" s="17"/>
      <c r="K504" s="17"/>
      <c r="N504" s="17"/>
      <c r="R504" s="17"/>
      <c r="T504" s="17"/>
      <c r="U504" s="17"/>
      <c r="X504" s="17"/>
      <c r="Y504" s="17"/>
      <c r="AJ504" s="48"/>
      <c r="AP504" s="23"/>
    </row>
    <row r="505" spans="1:45" s="20" customFormat="1">
      <c r="A505" s="19"/>
      <c r="B505" s="17"/>
      <c r="C505" s="26"/>
      <c r="G505" s="21"/>
      <c r="I505" s="68"/>
      <c r="L505" s="7"/>
      <c r="M505" s="7"/>
      <c r="R505" s="27"/>
      <c r="AJ505" s="38"/>
      <c r="AP505" s="21"/>
    </row>
    <row r="506" spans="1:45" s="20" customFormat="1">
      <c r="A506" s="28"/>
      <c r="B506" s="7"/>
      <c r="D506" s="21"/>
      <c r="E506" s="21"/>
      <c r="F506" s="21"/>
      <c r="I506" s="68"/>
      <c r="L506" s="7"/>
      <c r="M506" s="7"/>
      <c r="P506" s="41"/>
      <c r="Q506" s="41"/>
      <c r="AJ506" s="38"/>
      <c r="AP506" s="21"/>
    </row>
    <row r="507" spans="1:45" s="20" customFormat="1">
      <c r="A507" s="28"/>
      <c r="B507" s="7"/>
      <c r="C507" s="7"/>
      <c r="D507" s="21"/>
      <c r="E507" s="21"/>
      <c r="F507" s="21"/>
      <c r="I507" s="68"/>
      <c r="AJ507" s="35"/>
      <c r="AP507" s="21"/>
    </row>
    <row r="508" spans="1:45" s="15" customFormat="1">
      <c r="A508" s="16"/>
      <c r="B508" s="16"/>
      <c r="C508" s="26"/>
      <c r="D508" s="21"/>
      <c r="E508" s="21"/>
      <c r="F508" s="21"/>
      <c r="I508" s="25"/>
      <c r="O508" s="16"/>
      <c r="S508" s="16"/>
      <c r="W508" s="16"/>
      <c r="AJ508" s="47"/>
      <c r="AP508" s="23"/>
    </row>
    <row r="509" spans="1:45" s="5" customFormat="1">
      <c r="A509" s="16"/>
      <c r="B509" s="13"/>
      <c r="C509" s="25"/>
      <c r="D509" s="23"/>
      <c r="E509" s="23"/>
      <c r="F509" s="23"/>
      <c r="H509" s="13"/>
      <c r="I509" s="25"/>
      <c r="J509" s="13"/>
      <c r="K509" s="13"/>
      <c r="L509" s="13"/>
      <c r="M509" s="13"/>
      <c r="N509" s="22"/>
      <c r="P509" s="9"/>
      <c r="Q509" s="9"/>
      <c r="R509" s="9"/>
      <c r="AM509" s="45"/>
      <c r="AN509" s="45"/>
      <c r="AO509" s="45"/>
      <c r="AP509" s="23"/>
      <c r="AQ509" s="45"/>
      <c r="AS509" s="45"/>
    </row>
    <row r="510" spans="1:45" s="15" customFormat="1">
      <c r="A510" s="16"/>
      <c r="B510" s="16"/>
      <c r="C510" s="26"/>
      <c r="D510" s="21"/>
      <c r="E510" s="21"/>
      <c r="F510" s="21"/>
      <c r="I510" s="25"/>
      <c r="O510" s="16"/>
      <c r="S510" s="16"/>
      <c r="W510" s="16"/>
      <c r="AJ510" s="47"/>
      <c r="AP510" s="23"/>
    </row>
    <row r="511" spans="1:45" s="18" customFormat="1">
      <c r="B511" s="17"/>
      <c r="C511" s="26"/>
      <c r="D511" s="23"/>
      <c r="E511" s="23"/>
      <c r="F511" s="23"/>
      <c r="I511" s="25"/>
      <c r="J511" s="17"/>
      <c r="K511" s="17"/>
      <c r="N511" s="17"/>
      <c r="R511" s="17"/>
      <c r="T511" s="17"/>
      <c r="U511" s="17"/>
      <c r="X511" s="17"/>
      <c r="Y511" s="17"/>
      <c r="AJ511" s="48"/>
      <c r="AP511" s="23"/>
    </row>
    <row r="512" spans="1:45" s="20" customFormat="1">
      <c r="A512" s="19"/>
      <c r="B512" s="17"/>
      <c r="C512" s="26"/>
      <c r="G512" s="21"/>
      <c r="I512" s="68"/>
      <c r="L512" s="7"/>
      <c r="M512" s="7"/>
      <c r="R512" s="27"/>
      <c r="AJ512" s="38"/>
      <c r="AP512" s="21"/>
    </row>
    <row r="513" spans="1:45" s="20" customFormat="1">
      <c r="A513" s="28"/>
      <c r="B513" s="7"/>
      <c r="D513" s="21"/>
      <c r="E513" s="21"/>
      <c r="F513" s="21"/>
      <c r="I513" s="68"/>
      <c r="L513" s="7"/>
      <c r="M513" s="7"/>
      <c r="P513" s="41"/>
      <c r="Q513" s="41"/>
      <c r="AJ513" s="38"/>
      <c r="AP513" s="21"/>
    </row>
    <row r="514" spans="1:45" s="20" customFormat="1">
      <c r="A514" s="28"/>
      <c r="B514" s="7"/>
      <c r="C514" s="7"/>
      <c r="D514" s="21"/>
      <c r="E514" s="21"/>
      <c r="F514" s="21"/>
      <c r="I514" s="68"/>
      <c r="AJ514" s="35"/>
      <c r="AP514" s="21"/>
    </row>
    <row r="516" spans="1:45" s="15" customFormat="1">
      <c r="A516" s="16"/>
      <c r="B516" s="16"/>
      <c r="C516" s="26"/>
      <c r="D516" s="21"/>
      <c r="E516" s="21"/>
      <c r="F516" s="21"/>
      <c r="I516" s="25"/>
      <c r="O516" s="16"/>
      <c r="S516" s="16"/>
      <c r="W516" s="16"/>
      <c r="AJ516" s="33"/>
      <c r="AK516" s="43"/>
      <c r="AP516" s="23"/>
    </row>
    <row r="517" spans="1:45" s="18" customFormat="1">
      <c r="B517" s="17"/>
      <c r="C517" s="26"/>
      <c r="D517" s="23"/>
      <c r="E517" s="23"/>
      <c r="F517" s="23"/>
      <c r="I517" s="25"/>
      <c r="J517" s="17"/>
      <c r="K517" s="17"/>
      <c r="N517" s="17"/>
      <c r="R517" s="17"/>
      <c r="T517" s="17"/>
      <c r="U517" s="17"/>
      <c r="X517" s="17"/>
      <c r="Y517" s="17"/>
      <c r="AP517" s="23"/>
    </row>
    <row r="518" spans="1:45" s="20" customFormat="1">
      <c r="A518" s="19"/>
      <c r="B518" s="17"/>
      <c r="C518" s="26"/>
      <c r="G518" s="21"/>
      <c r="I518" s="68"/>
      <c r="L518" s="7"/>
      <c r="M518" s="7"/>
      <c r="AJ518" s="38"/>
      <c r="AP518" s="21"/>
    </row>
    <row r="519" spans="1:45" s="20" customFormat="1">
      <c r="A519" s="28"/>
      <c r="B519" s="7"/>
      <c r="D519" s="21"/>
      <c r="E519" s="21"/>
      <c r="F519" s="21"/>
      <c r="I519" s="68"/>
      <c r="L519" s="7"/>
      <c r="M519" s="7"/>
      <c r="P519" s="41"/>
      <c r="Q519" s="41"/>
      <c r="AA519" s="30"/>
      <c r="AJ519" s="35"/>
      <c r="AP519" s="21"/>
    </row>
    <row r="520" spans="1:45" s="20" customFormat="1">
      <c r="A520" s="28"/>
      <c r="B520" s="7"/>
      <c r="C520" s="7"/>
      <c r="D520" s="21"/>
      <c r="E520" s="21"/>
      <c r="F520" s="21"/>
      <c r="I520" s="68"/>
      <c r="AJ520" s="35"/>
      <c r="AP520" s="21"/>
    </row>
    <row r="521" spans="1:45" s="20" customFormat="1">
      <c r="A521" s="28"/>
      <c r="B521" s="7"/>
      <c r="C521" s="26"/>
      <c r="D521" s="21"/>
      <c r="E521" s="21"/>
      <c r="F521" s="21"/>
      <c r="I521" s="68"/>
      <c r="L521" s="7"/>
      <c r="M521" s="7"/>
      <c r="P521" s="41"/>
      <c r="Q521" s="41"/>
      <c r="AJ521" s="38"/>
      <c r="AP521" s="21"/>
    </row>
    <row r="522" spans="1:45" s="15" customFormat="1">
      <c r="A522" s="16"/>
      <c r="B522" s="16"/>
      <c r="C522" s="26"/>
      <c r="D522" s="21"/>
      <c r="E522" s="21"/>
      <c r="F522" s="21"/>
      <c r="I522" s="25"/>
      <c r="O522" s="16"/>
      <c r="S522" s="16"/>
      <c r="W522" s="16"/>
      <c r="AJ522" s="33"/>
      <c r="AP522" s="23"/>
    </row>
    <row r="523" spans="1:45" s="18" customFormat="1">
      <c r="B523" s="17"/>
      <c r="C523" s="26"/>
      <c r="D523" s="23"/>
      <c r="E523" s="23"/>
      <c r="F523" s="23"/>
      <c r="I523" s="25"/>
      <c r="J523" s="17"/>
      <c r="K523" s="17"/>
      <c r="N523" s="17"/>
      <c r="R523" s="17"/>
      <c r="V523" s="17"/>
      <c r="Z523" s="17"/>
      <c r="AJ523" s="34"/>
      <c r="AP523" s="23"/>
    </row>
    <row r="524" spans="1:45" s="20" customFormat="1">
      <c r="A524" s="19"/>
      <c r="B524" s="17"/>
      <c r="C524" s="26"/>
      <c r="G524" s="21"/>
      <c r="I524" s="68"/>
      <c r="L524" s="7"/>
      <c r="M524" s="7"/>
      <c r="AJ524" s="38"/>
      <c r="AP524" s="21"/>
    </row>
    <row r="525" spans="1:45" s="20" customFormat="1">
      <c r="A525" s="28"/>
      <c r="D525" s="21"/>
      <c r="E525" s="21"/>
      <c r="F525" s="21"/>
      <c r="I525" s="68"/>
      <c r="L525" s="7"/>
      <c r="M525" s="7"/>
      <c r="P525" s="41"/>
      <c r="Q525" s="41"/>
      <c r="AA525" s="30"/>
      <c r="AJ525" s="35"/>
      <c r="AP525" s="21"/>
    </row>
    <row r="526" spans="1:45" s="20" customFormat="1">
      <c r="A526" s="28"/>
      <c r="B526" s="7"/>
      <c r="C526" s="7"/>
      <c r="D526" s="21"/>
      <c r="E526" s="21"/>
      <c r="F526" s="21"/>
      <c r="I526" s="68"/>
      <c r="AJ526" s="35"/>
      <c r="AP526" s="21"/>
    </row>
    <row r="527" spans="1:45">
      <c r="AS527" s="4"/>
    </row>
    <row r="528" spans="1:45" s="15" customFormat="1">
      <c r="A528" s="16"/>
      <c r="B528" s="16"/>
      <c r="C528" s="26"/>
      <c r="D528" s="21"/>
      <c r="E528" s="21"/>
      <c r="F528" s="21"/>
      <c r="I528" s="25"/>
      <c r="O528" s="16"/>
      <c r="S528" s="16"/>
      <c r="W528" s="16"/>
      <c r="AJ528" s="33"/>
      <c r="AP528" s="23"/>
    </row>
    <row r="529" spans="1:42" s="18" customFormat="1">
      <c r="B529" s="17"/>
      <c r="C529" s="26"/>
      <c r="D529" s="23"/>
      <c r="E529" s="23"/>
      <c r="F529" s="23"/>
      <c r="I529" s="25"/>
      <c r="J529" s="17"/>
      <c r="K529" s="17"/>
      <c r="N529" s="17"/>
      <c r="R529" s="17"/>
      <c r="V529" s="17"/>
      <c r="Z529" s="17"/>
      <c r="AJ529" s="34"/>
      <c r="AP529" s="23"/>
    </row>
    <row r="530" spans="1:42" s="20" customFormat="1">
      <c r="A530" s="19"/>
      <c r="B530" s="17"/>
      <c r="C530" s="26"/>
      <c r="G530" s="21"/>
      <c r="I530" s="68"/>
      <c r="L530" s="7"/>
      <c r="M530" s="7"/>
      <c r="AJ530" s="38"/>
      <c r="AP530" s="21"/>
    </row>
    <row r="531" spans="1:42" s="20" customFormat="1">
      <c r="A531" s="28"/>
      <c r="B531" s="7"/>
      <c r="D531" s="21"/>
      <c r="E531" s="21"/>
      <c r="F531" s="21"/>
      <c r="I531" s="68"/>
      <c r="L531" s="7"/>
      <c r="M531" s="7"/>
      <c r="P531" s="41"/>
      <c r="Q531" s="41"/>
      <c r="AA531" s="30"/>
      <c r="AJ531" s="35"/>
      <c r="AP531" s="21"/>
    </row>
    <row r="532" spans="1:42" s="20" customFormat="1">
      <c r="A532" s="28"/>
      <c r="B532" s="7"/>
      <c r="C532" s="7"/>
      <c r="D532" s="21"/>
      <c r="E532" s="21"/>
      <c r="F532" s="21"/>
      <c r="I532" s="68"/>
      <c r="AJ532" s="35"/>
      <c r="AP532" s="21"/>
    </row>
    <row r="533" spans="1:42" s="18" customFormat="1">
      <c r="A533" s="17"/>
      <c r="B533" s="17"/>
      <c r="C533" s="50"/>
      <c r="D533" s="23"/>
      <c r="E533" s="23"/>
      <c r="F533" s="23"/>
      <c r="I533" s="25"/>
      <c r="J533" s="17"/>
      <c r="K533" s="17"/>
      <c r="N533" s="17"/>
      <c r="R533" s="17"/>
      <c r="V533" s="17"/>
      <c r="Z533" s="17"/>
      <c r="AJ533" s="34"/>
      <c r="AP533" s="23"/>
    </row>
    <row r="534" spans="1:42" s="15" customFormat="1">
      <c r="A534" s="16"/>
      <c r="B534" s="16"/>
      <c r="C534" s="26"/>
      <c r="D534" s="21"/>
      <c r="E534" s="21"/>
      <c r="F534" s="21"/>
      <c r="I534" s="25"/>
      <c r="O534" s="16"/>
      <c r="S534" s="16"/>
      <c r="AJ534" s="33"/>
      <c r="AP534" s="23"/>
    </row>
    <row r="535" spans="1:42" s="18" customFormat="1">
      <c r="B535" s="17"/>
      <c r="C535" s="26"/>
      <c r="D535" s="21"/>
      <c r="E535" s="21"/>
      <c r="F535" s="21"/>
      <c r="I535" s="25"/>
      <c r="J535" s="17"/>
      <c r="K535" s="17"/>
      <c r="N535" s="17"/>
      <c r="R535" s="17"/>
      <c r="V535" s="17"/>
      <c r="AJ535" s="34"/>
      <c r="AP535" s="23"/>
    </row>
    <row r="536" spans="1:42" s="20" customFormat="1">
      <c r="A536" s="19"/>
      <c r="B536" s="17"/>
      <c r="C536" s="25"/>
      <c r="D536" s="21"/>
      <c r="E536" s="21"/>
      <c r="F536" s="21"/>
      <c r="G536" s="21"/>
      <c r="I536" s="68"/>
      <c r="L536" s="7"/>
      <c r="M536" s="7"/>
      <c r="AJ536" s="35"/>
      <c r="AP536" s="21"/>
    </row>
    <row r="537" spans="1:42" s="20" customFormat="1">
      <c r="A537" s="28"/>
      <c r="B537" s="7"/>
      <c r="C537" s="7"/>
      <c r="D537" s="21"/>
      <c r="E537" s="21"/>
      <c r="F537" s="21"/>
      <c r="I537" s="68"/>
      <c r="L537" s="7"/>
      <c r="M537" s="7"/>
      <c r="AJ537" s="35"/>
      <c r="AP537" s="21"/>
    </row>
    <row r="538" spans="1:42" s="20" customFormat="1">
      <c r="A538" s="28"/>
      <c r="B538" s="7"/>
      <c r="C538" s="7"/>
      <c r="D538" s="21"/>
      <c r="E538" s="21"/>
      <c r="F538" s="21"/>
      <c r="I538" s="68"/>
      <c r="AJ538" s="35"/>
      <c r="AP538" s="21"/>
    </row>
    <row r="539" spans="1:42" s="20" customFormat="1">
      <c r="A539" s="19"/>
      <c r="B539" s="7"/>
      <c r="C539" s="25"/>
      <c r="D539" s="21"/>
      <c r="E539" s="21"/>
      <c r="F539" s="21"/>
      <c r="G539" s="21"/>
      <c r="I539" s="68"/>
      <c r="L539" s="7"/>
      <c r="M539" s="7"/>
      <c r="AJ539" s="35"/>
      <c r="AP539" s="21"/>
    </row>
    <row r="540" spans="1:42" s="15" customFormat="1">
      <c r="A540" s="16"/>
      <c r="B540" s="16"/>
      <c r="C540" s="26"/>
      <c r="D540" s="21"/>
      <c r="E540" s="21"/>
      <c r="F540" s="21"/>
      <c r="I540" s="25"/>
      <c r="O540" s="16"/>
      <c r="S540" s="16"/>
      <c r="AJ540" s="33"/>
      <c r="AP540" s="23"/>
    </row>
    <row r="541" spans="1:42" s="18" customFormat="1">
      <c r="B541" s="17"/>
      <c r="C541" s="26"/>
      <c r="D541" s="23"/>
      <c r="E541" s="23"/>
      <c r="F541" s="23"/>
      <c r="I541" s="25"/>
      <c r="J541" s="17"/>
      <c r="K541" s="17"/>
      <c r="N541" s="17"/>
      <c r="R541" s="17"/>
      <c r="V541" s="17"/>
      <c r="AJ541" s="34"/>
      <c r="AP541" s="23"/>
    </row>
    <row r="542" spans="1:42" s="20" customFormat="1">
      <c r="A542" s="19"/>
      <c r="B542" s="17"/>
      <c r="C542" s="25"/>
      <c r="D542" s="21"/>
      <c r="E542" s="21"/>
      <c r="F542" s="21"/>
      <c r="G542" s="21"/>
      <c r="I542" s="68"/>
      <c r="L542" s="7"/>
      <c r="M542" s="7"/>
      <c r="AJ542" s="35"/>
      <c r="AP542" s="21"/>
    </row>
    <row r="543" spans="1:42" s="20" customFormat="1">
      <c r="A543" s="28"/>
      <c r="B543" s="7"/>
      <c r="C543" s="7"/>
      <c r="D543" s="21"/>
      <c r="E543" s="21"/>
      <c r="F543" s="21"/>
      <c r="I543" s="68"/>
      <c r="L543" s="7"/>
      <c r="M543" s="7"/>
      <c r="AJ543" s="35"/>
      <c r="AP543" s="21"/>
    </row>
    <row r="544" spans="1:42" s="20" customFormat="1">
      <c r="A544" s="28"/>
      <c r="B544" s="7"/>
      <c r="C544" s="7"/>
      <c r="D544" s="21"/>
      <c r="E544" s="21"/>
      <c r="F544" s="21"/>
      <c r="I544" s="68"/>
      <c r="AJ544" s="35"/>
      <c r="AP544" s="21"/>
    </row>
    <row r="545" spans="1:45" s="15" customFormat="1">
      <c r="A545" s="16"/>
      <c r="B545" s="16"/>
      <c r="C545" s="26"/>
      <c r="D545" s="21"/>
      <c r="E545" s="21"/>
      <c r="F545" s="21"/>
      <c r="I545" s="25"/>
      <c r="O545" s="16"/>
      <c r="S545" s="16"/>
      <c r="AJ545" s="33"/>
      <c r="AP545" s="23"/>
    </row>
    <row r="546" spans="1:45" s="5" customFormat="1">
      <c r="A546" s="16"/>
      <c r="B546" s="13"/>
      <c r="C546" s="25"/>
      <c r="D546" s="23"/>
      <c r="E546" s="23"/>
      <c r="F546" s="23"/>
      <c r="H546" s="14"/>
      <c r="I546" s="26"/>
      <c r="J546" s="14"/>
      <c r="K546" s="14"/>
      <c r="L546" s="14"/>
      <c r="M546" s="14"/>
      <c r="N546" s="22"/>
      <c r="P546" s="24"/>
      <c r="Q546" s="24"/>
      <c r="R546" s="24"/>
      <c r="T546" s="22"/>
      <c r="U546" s="22"/>
      <c r="V546" s="22"/>
      <c r="AM546" s="45"/>
      <c r="AN546" s="45"/>
      <c r="AO546" s="45"/>
      <c r="AP546" s="23"/>
      <c r="AQ546" s="45"/>
      <c r="AS546" s="45"/>
    </row>
    <row r="547" spans="1:45" s="15" customFormat="1">
      <c r="A547" s="16"/>
      <c r="B547" s="16"/>
      <c r="C547" s="26"/>
      <c r="D547" s="21"/>
      <c r="E547" s="21"/>
      <c r="F547" s="21"/>
      <c r="I547" s="25"/>
      <c r="O547" s="16"/>
      <c r="S547" s="16"/>
      <c r="AJ547" s="33"/>
      <c r="AP547" s="23"/>
    </row>
    <row r="548" spans="1:45" s="18" customFormat="1">
      <c r="A548" s="17"/>
      <c r="B548" s="17"/>
      <c r="C548" s="26"/>
      <c r="D548" s="23"/>
      <c r="E548" s="23"/>
      <c r="F548" s="23"/>
      <c r="I548" s="25"/>
      <c r="J548" s="17"/>
      <c r="K548" s="17"/>
      <c r="N548" s="17"/>
      <c r="R548" s="17"/>
      <c r="V548" s="17"/>
      <c r="AJ548" s="34"/>
      <c r="AP548" s="23"/>
    </row>
    <row r="549" spans="1:45" s="15" customFormat="1">
      <c r="A549" s="16"/>
      <c r="B549" s="16"/>
      <c r="C549" s="26"/>
      <c r="D549" s="21"/>
      <c r="E549" s="21"/>
      <c r="F549" s="21"/>
      <c r="I549" s="25"/>
      <c r="O549" s="16"/>
      <c r="S549" s="16"/>
      <c r="W549" s="16"/>
      <c r="Z549" s="52"/>
      <c r="AA549" s="16"/>
      <c r="AJ549" s="33"/>
      <c r="AK549" s="33"/>
      <c r="AP549" s="23"/>
    </row>
    <row r="550" spans="1:45" s="18" customFormat="1">
      <c r="B550" s="17"/>
      <c r="C550" s="26"/>
      <c r="D550" s="21"/>
      <c r="E550" s="21"/>
      <c r="F550" s="21"/>
      <c r="I550" s="25"/>
      <c r="J550" s="17"/>
      <c r="K550" s="17"/>
      <c r="N550" s="17"/>
      <c r="R550" s="17"/>
      <c r="T550" s="17"/>
      <c r="U550" s="17"/>
      <c r="X550" s="17"/>
      <c r="Y550" s="17"/>
      <c r="AJ550" s="42"/>
      <c r="AP550" s="23"/>
    </row>
    <row r="551" spans="1:45" s="20" customFormat="1">
      <c r="A551" s="19"/>
      <c r="B551" s="17"/>
      <c r="C551" s="26"/>
      <c r="D551" s="21"/>
      <c r="E551" s="21"/>
      <c r="F551" s="21"/>
      <c r="G551" s="21"/>
      <c r="I551" s="68"/>
      <c r="L551" s="7"/>
      <c r="M551" s="7"/>
      <c r="AJ551" s="38"/>
      <c r="AP551" s="21"/>
    </row>
    <row r="552" spans="1:45" s="20" customFormat="1">
      <c r="A552" s="28"/>
      <c r="B552" s="7"/>
      <c r="D552" s="21"/>
      <c r="E552" s="21"/>
      <c r="F552" s="21"/>
      <c r="H552" s="27"/>
      <c r="I552" s="68"/>
      <c r="L552" s="7"/>
      <c r="M552" s="7"/>
      <c r="P552" s="41"/>
      <c r="Q552" s="41"/>
      <c r="AJ552" s="38"/>
      <c r="AP552" s="21"/>
    </row>
    <row r="553" spans="1:45" s="20" customFormat="1">
      <c r="A553" s="28"/>
      <c r="B553" s="7"/>
      <c r="C553" s="7"/>
      <c r="D553" s="49"/>
      <c r="E553" s="49"/>
      <c r="F553" s="49"/>
      <c r="I553" s="68"/>
      <c r="AJ553" s="35"/>
      <c r="AP553" s="21"/>
    </row>
    <row r="554" spans="1:45" s="20" customFormat="1">
      <c r="A554" s="28"/>
      <c r="B554" s="7"/>
      <c r="C554" s="7"/>
      <c r="D554" s="21"/>
      <c r="E554" s="21"/>
      <c r="F554" s="21"/>
      <c r="I554" s="68"/>
      <c r="AJ554" s="35"/>
      <c r="AP554" s="21"/>
    </row>
    <row r="555" spans="1:45" s="15" customFormat="1">
      <c r="A555" s="16"/>
      <c r="B555" s="16"/>
      <c r="C555" s="26"/>
      <c r="D555" s="21"/>
      <c r="E555" s="21"/>
      <c r="F555" s="21"/>
      <c r="I555" s="25"/>
      <c r="O555" s="16"/>
      <c r="S555" s="16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J555" s="33"/>
      <c r="AP555" s="23"/>
    </row>
    <row r="556" spans="1:45" s="18" customFormat="1">
      <c r="B556" s="17"/>
      <c r="C556" s="50"/>
      <c r="D556" s="21"/>
      <c r="E556" s="21"/>
      <c r="F556" s="21"/>
      <c r="I556" s="25"/>
      <c r="J556" s="17"/>
      <c r="K556" s="17"/>
      <c r="N556" s="17"/>
      <c r="R556" s="17"/>
      <c r="V556" s="17"/>
      <c r="W556" s="62"/>
      <c r="X556" s="62"/>
      <c r="Y556" s="62"/>
      <c r="Z556" s="62"/>
      <c r="AA556" s="62"/>
      <c r="AB556" s="62"/>
      <c r="AC556" s="62"/>
      <c r="AD556" s="62"/>
      <c r="AE556" s="62"/>
      <c r="AF556" s="62"/>
      <c r="AG556" s="62"/>
      <c r="AH556" s="62"/>
      <c r="AJ556" s="34"/>
      <c r="AP556" s="23"/>
    </row>
    <row r="557" spans="1:45" s="20" customFormat="1">
      <c r="A557" s="51"/>
      <c r="B557" s="17"/>
      <c r="C557" s="39"/>
      <c r="D557" s="21"/>
      <c r="E557" s="21"/>
      <c r="F557" s="21"/>
      <c r="G557" s="21"/>
      <c r="I557" s="68"/>
      <c r="O557" s="7"/>
      <c r="P557" s="7"/>
      <c r="Q557" s="7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63"/>
      <c r="AJ557" s="38"/>
      <c r="AP557" s="21"/>
    </row>
    <row r="558" spans="1:45" s="20" customFormat="1">
      <c r="A558" s="28"/>
      <c r="B558" s="7"/>
      <c r="C558" s="26"/>
      <c r="D558" s="21"/>
      <c r="E558" s="21"/>
      <c r="F558" s="21"/>
      <c r="H558" s="21"/>
      <c r="I558" s="68"/>
      <c r="L558" s="7"/>
      <c r="M558" s="7"/>
      <c r="P558" s="41"/>
      <c r="Q558" s="41"/>
      <c r="AA558" s="30"/>
      <c r="AJ558" s="35"/>
      <c r="AP558" s="21"/>
    </row>
    <row r="559" spans="1:45" s="20" customFormat="1">
      <c r="A559" s="28"/>
      <c r="B559" s="7"/>
      <c r="C559" s="7"/>
      <c r="D559" s="49"/>
      <c r="E559" s="49"/>
      <c r="F559" s="49"/>
      <c r="I559" s="68"/>
      <c r="AJ559" s="38"/>
      <c r="AP559" s="21"/>
    </row>
    <row r="560" spans="1:45" s="20" customFormat="1">
      <c r="A560" s="28"/>
      <c r="B560" s="7"/>
      <c r="C560" s="7"/>
      <c r="D560" s="21"/>
      <c r="E560" s="21"/>
      <c r="F560" s="21"/>
      <c r="I560" s="68"/>
      <c r="AJ560" s="35"/>
      <c r="AP560" s="21"/>
    </row>
    <row r="561" spans="1:42" s="20" customFormat="1">
      <c r="A561" s="16"/>
      <c r="B561" s="16"/>
      <c r="C561" s="26"/>
      <c r="D561" s="21"/>
      <c r="E561" s="21"/>
      <c r="F561" s="21"/>
      <c r="G561" s="15"/>
      <c r="H561" s="15"/>
      <c r="I561" s="25"/>
      <c r="Z561" s="52"/>
      <c r="AA561" s="16"/>
      <c r="AJ561" s="38"/>
      <c r="AP561" s="21"/>
    </row>
    <row r="562" spans="1:42" s="20" customFormat="1">
      <c r="B562" s="17"/>
      <c r="C562" s="26"/>
      <c r="D562" s="21"/>
      <c r="E562" s="21"/>
      <c r="F562" s="21"/>
      <c r="G562" s="18"/>
      <c r="H562" s="17"/>
      <c r="I562" s="26"/>
      <c r="AJ562" s="35"/>
      <c r="AP562" s="21"/>
    </row>
    <row r="563" spans="1:42" s="20" customFormat="1">
      <c r="A563" s="19"/>
      <c r="B563" s="17"/>
      <c r="C563" s="26"/>
      <c r="D563" s="21"/>
      <c r="E563" s="21"/>
      <c r="F563" s="21"/>
      <c r="G563" s="21"/>
      <c r="H563" s="46"/>
      <c r="I563" s="68"/>
      <c r="AJ563" s="35"/>
      <c r="AP563" s="21"/>
    </row>
    <row r="564" spans="1:42" s="20" customFormat="1">
      <c r="A564" s="28"/>
      <c r="B564" s="7"/>
      <c r="C564" s="7"/>
      <c r="D564" s="21"/>
      <c r="E564" s="21"/>
      <c r="F564" s="21"/>
      <c r="H564" s="27"/>
      <c r="I564" s="68"/>
      <c r="L564" s="7"/>
      <c r="M564" s="7"/>
      <c r="P564" s="41"/>
      <c r="Q564" s="41"/>
      <c r="AJ564" s="35"/>
      <c r="AP564" s="21"/>
    </row>
    <row r="565" spans="1:42" s="20" customFormat="1">
      <c r="A565" s="28"/>
      <c r="B565" s="7"/>
      <c r="C565" s="7"/>
      <c r="D565" s="49"/>
      <c r="E565" s="49"/>
      <c r="F565" s="49"/>
      <c r="I565" s="68"/>
      <c r="N565" s="8"/>
      <c r="P565" s="7"/>
      <c r="Q565" s="7"/>
      <c r="AJ565" s="35"/>
      <c r="AP565" s="21"/>
    </row>
    <row r="567" spans="1:42" s="15" customFormat="1">
      <c r="A567" s="16"/>
      <c r="B567" s="16"/>
      <c r="C567" s="26"/>
      <c r="D567" s="21"/>
      <c r="E567" s="21"/>
      <c r="F567" s="21"/>
      <c r="I567" s="25"/>
      <c r="O567" s="16"/>
      <c r="S567" s="1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  <c r="AH567" s="56"/>
      <c r="AJ567" s="33"/>
      <c r="AP567" s="23"/>
    </row>
    <row r="568" spans="1:42" s="15" customFormat="1">
      <c r="A568" s="16"/>
      <c r="B568" s="16"/>
      <c r="C568" s="26"/>
      <c r="D568" s="21"/>
      <c r="E568" s="21"/>
      <c r="F568" s="21"/>
      <c r="I568" s="25"/>
      <c r="O568" s="16"/>
      <c r="S568" s="16"/>
      <c r="W568" s="16"/>
      <c r="Z568" s="52"/>
      <c r="AA568" s="16"/>
      <c r="AJ568" s="33"/>
      <c r="AK568" s="33"/>
      <c r="AP568" s="23"/>
    </row>
    <row r="569" spans="1:42" s="18" customFormat="1">
      <c r="B569" s="17"/>
      <c r="C569" s="26"/>
      <c r="D569" s="21"/>
      <c r="E569" s="21"/>
      <c r="F569" s="21"/>
      <c r="I569" s="25"/>
      <c r="J569" s="17"/>
      <c r="K569" s="17"/>
      <c r="N569" s="17"/>
      <c r="R569" s="17"/>
      <c r="T569" s="17"/>
      <c r="U569" s="17"/>
      <c r="X569" s="17"/>
      <c r="Y569" s="17"/>
      <c r="AJ569" s="42"/>
      <c r="AP569" s="23"/>
    </row>
    <row r="570" spans="1:42" s="20" customFormat="1">
      <c r="A570" s="19"/>
      <c r="B570" s="17"/>
      <c r="C570" s="26"/>
      <c r="D570" s="21"/>
      <c r="E570" s="21"/>
      <c r="F570" s="21"/>
      <c r="G570" s="21"/>
      <c r="I570" s="68"/>
      <c r="L570" s="7"/>
      <c r="M570" s="7"/>
      <c r="AJ570" s="38"/>
      <c r="AP570" s="21"/>
    </row>
    <row r="571" spans="1:42" s="20" customFormat="1">
      <c r="A571" s="28"/>
      <c r="B571" s="7"/>
      <c r="D571" s="21"/>
      <c r="E571" s="21"/>
      <c r="F571" s="21"/>
      <c r="H571" s="27"/>
      <c r="I571" s="68"/>
      <c r="L571" s="7"/>
      <c r="M571" s="7"/>
      <c r="P571" s="41"/>
      <c r="Q571" s="41"/>
      <c r="AJ571" s="38"/>
      <c r="AP571" s="21"/>
    </row>
    <row r="572" spans="1:42" s="20" customFormat="1">
      <c r="A572" s="28"/>
      <c r="B572" s="7"/>
      <c r="C572" s="7"/>
      <c r="D572" s="49"/>
      <c r="E572" s="49"/>
      <c r="F572" s="49"/>
      <c r="I572" s="68"/>
      <c r="AJ572" s="35"/>
      <c r="AP572" s="21"/>
    </row>
    <row r="573" spans="1:42" s="20" customFormat="1">
      <c r="A573" s="28"/>
      <c r="B573" s="7"/>
      <c r="C573" s="7"/>
      <c r="D573" s="21"/>
      <c r="E573" s="21"/>
      <c r="F573" s="21"/>
      <c r="I573" s="68"/>
      <c r="AJ573" s="35"/>
      <c r="AP573" s="21"/>
    </row>
    <row r="574" spans="1:42" s="15" customFormat="1">
      <c r="A574" s="16"/>
      <c r="B574" s="16"/>
      <c r="C574" s="26"/>
      <c r="D574" s="21"/>
      <c r="E574" s="21"/>
      <c r="F574" s="21"/>
      <c r="I574" s="25"/>
      <c r="O574" s="16"/>
      <c r="S574" s="16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J574" s="33"/>
      <c r="AP574" s="23"/>
    </row>
    <row r="575" spans="1:42" s="18" customFormat="1">
      <c r="B575" s="17"/>
      <c r="C575" s="50"/>
      <c r="D575" s="21"/>
      <c r="E575" s="21"/>
      <c r="F575" s="21"/>
      <c r="I575" s="25"/>
      <c r="J575" s="17"/>
      <c r="K575" s="17"/>
      <c r="N575" s="17"/>
      <c r="R575" s="17"/>
      <c r="V575" s="17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J575" s="34"/>
      <c r="AP575" s="23"/>
    </row>
    <row r="576" spans="1:42" s="20" customFormat="1">
      <c r="A576" s="51"/>
      <c r="B576" s="17"/>
      <c r="C576" s="39"/>
      <c r="D576" s="21"/>
      <c r="E576" s="21"/>
      <c r="F576" s="21"/>
      <c r="G576" s="21"/>
      <c r="I576" s="68"/>
      <c r="O576" s="7"/>
      <c r="P576" s="7"/>
      <c r="Q576" s="7"/>
      <c r="W576" s="63"/>
      <c r="X576" s="63"/>
      <c r="Y576" s="63"/>
      <c r="Z576" s="63"/>
      <c r="AA576" s="63"/>
      <c r="AB576" s="63"/>
      <c r="AC576" s="63"/>
      <c r="AD576" s="63"/>
      <c r="AE576" s="63"/>
      <c r="AF576" s="63"/>
      <c r="AG576" s="63"/>
      <c r="AH576" s="63"/>
      <c r="AJ576" s="38"/>
      <c r="AP576" s="21"/>
    </row>
    <row r="577" spans="1:42" s="20" customFormat="1">
      <c r="A577" s="28"/>
      <c r="B577" s="7"/>
      <c r="C577" s="26"/>
      <c r="D577" s="21"/>
      <c r="E577" s="21"/>
      <c r="F577" s="21"/>
      <c r="H577" s="21"/>
      <c r="I577" s="68"/>
      <c r="L577" s="7"/>
      <c r="M577" s="7"/>
      <c r="P577" s="41"/>
      <c r="Q577" s="41"/>
      <c r="AA577" s="30"/>
      <c r="AJ577" s="35"/>
      <c r="AP577" s="21"/>
    </row>
    <row r="578" spans="1:42" s="20" customFormat="1">
      <c r="A578" s="28"/>
      <c r="B578" s="7"/>
      <c r="C578" s="7"/>
      <c r="D578" s="49"/>
      <c r="E578" s="49"/>
      <c r="F578" s="49"/>
      <c r="I578" s="68"/>
      <c r="AJ578" s="38"/>
      <c r="AP578" s="21"/>
    </row>
    <row r="579" spans="1:42" s="20" customFormat="1">
      <c r="A579" s="28"/>
      <c r="B579" s="7"/>
      <c r="C579" s="7"/>
      <c r="D579" s="21"/>
      <c r="E579" s="21"/>
      <c r="F579" s="21"/>
      <c r="I579" s="68"/>
      <c r="AJ579" s="35"/>
      <c r="AP579" s="21"/>
    </row>
    <row r="580" spans="1:42" s="20" customFormat="1">
      <c r="A580" s="16"/>
      <c r="B580" s="16"/>
      <c r="C580" s="26"/>
      <c r="D580" s="21"/>
      <c r="E580" s="21"/>
      <c r="F580" s="21"/>
      <c r="G580" s="15"/>
      <c r="H580" s="15"/>
      <c r="I580" s="25"/>
      <c r="Z580" s="52"/>
      <c r="AA580" s="16"/>
      <c r="AJ580" s="38"/>
      <c r="AP580" s="21"/>
    </row>
    <row r="581" spans="1:42" s="20" customFormat="1">
      <c r="B581" s="17"/>
      <c r="C581" s="26"/>
      <c r="D581" s="21"/>
      <c r="E581" s="21"/>
      <c r="F581" s="21"/>
      <c r="G581" s="18"/>
      <c r="H581" s="17"/>
      <c r="I581" s="26"/>
      <c r="AJ581" s="35"/>
      <c r="AP581" s="21"/>
    </row>
    <row r="582" spans="1:42" s="20" customFormat="1">
      <c r="A582" s="19"/>
      <c r="B582" s="17"/>
      <c r="C582" s="26"/>
      <c r="D582" s="21"/>
      <c r="E582" s="21"/>
      <c r="F582" s="21"/>
      <c r="G582" s="21"/>
      <c r="H582" s="46"/>
      <c r="I582" s="68"/>
      <c r="AJ582" s="35"/>
      <c r="AP582" s="21"/>
    </row>
    <row r="583" spans="1:42" s="20" customFormat="1">
      <c r="A583" s="28"/>
      <c r="B583" s="7"/>
      <c r="C583" s="7"/>
      <c r="D583" s="21"/>
      <c r="E583" s="21"/>
      <c r="F583" s="21"/>
      <c r="H583" s="27"/>
      <c r="I583" s="68"/>
      <c r="L583" s="7"/>
      <c r="M583" s="7"/>
      <c r="P583" s="41"/>
      <c r="Q583" s="41"/>
      <c r="AD583" s="30"/>
      <c r="AJ583" s="35"/>
      <c r="AP583" s="21"/>
    </row>
    <row r="584" spans="1:42" s="20" customFormat="1">
      <c r="A584" s="28"/>
      <c r="B584" s="7"/>
      <c r="C584" s="7"/>
      <c r="D584" s="49"/>
      <c r="E584" s="49"/>
      <c r="F584" s="49"/>
      <c r="I584" s="68"/>
      <c r="N584" s="8"/>
      <c r="P584" s="7"/>
      <c r="Q584" s="7"/>
      <c r="AD584" s="4"/>
      <c r="AJ584" s="35"/>
      <c r="AP584" s="21"/>
    </row>
    <row r="585" spans="1:42" s="20" customFormat="1">
      <c r="B585" s="17"/>
      <c r="C585" s="26"/>
      <c r="D585" s="21"/>
      <c r="E585" s="21"/>
      <c r="F585" s="21"/>
      <c r="G585" s="18"/>
      <c r="H585" s="17"/>
      <c r="I585" s="26"/>
      <c r="N585" s="27"/>
      <c r="AJ585" s="35"/>
      <c r="AP585" s="21"/>
    </row>
    <row r="586" spans="1:42" s="20" customFormat="1">
      <c r="A586" s="19"/>
      <c r="B586" s="17"/>
      <c r="C586" s="26"/>
      <c r="D586" s="21"/>
      <c r="E586" s="21"/>
      <c r="F586" s="21"/>
      <c r="G586" s="21"/>
      <c r="H586" s="46"/>
      <c r="I586" s="68"/>
      <c r="AD586" s="21"/>
      <c r="AJ586" s="35"/>
      <c r="AP586" s="21"/>
    </row>
    <row r="587" spans="1:42" s="20" customFormat="1">
      <c r="A587" s="28"/>
      <c r="B587" s="7"/>
      <c r="C587" s="7"/>
      <c r="D587" s="21"/>
      <c r="E587" s="21"/>
      <c r="F587" s="21"/>
      <c r="H587" s="27"/>
      <c r="I587" s="68"/>
      <c r="L587" s="7"/>
      <c r="M587" s="7"/>
      <c r="P587" s="41"/>
      <c r="Q587" s="41"/>
      <c r="AJ587" s="35"/>
      <c r="AP587" s="21"/>
    </row>
    <row r="588" spans="1:42" s="15" customFormat="1">
      <c r="A588" s="16"/>
      <c r="B588" s="16"/>
      <c r="C588" s="26"/>
      <c r="D588" s="21"/>
      <c r="E588" s="21"/>
      <c r="F588" s="21"/>
      <c r="I588" s="25"/>
      <c r="O588" s="16"/>
      <c r="S588" s="16"/>
      <c r="W588" s="16"/>
      <c r="Z588" s="52"/>
      <c r="AA588" s="16"/>
      <c r="AJ588" s="33"/>
      <c r="AK588" s="33"/>
      <c r="AP588" s="23"/>
    </row>
    <row r="589" spans="1:42" s="18" customFormat="1">
      <c r="B589" s="17"/>
      <c r="C589" s="26"/>
      <c r="D589" s="21"/>
      <c r="E589" s="21"/>
      <c r="F589" s="21"/>
      <c r="I589" s="25"/>
      <c r="J589" s="17"/>
      <c r="K589" s="17"/>
      <c r="N589" s="17"/>
      <c r="R589" s="17"/>
      <c r="T589" s="17"/>
      <c r="U589" s="17"/>
      <c r="X589" s="17"/>
      <c r="Y589" s="17"/>
      <c r="AJ589" s="42"/>
      <c r="AP589" s="23"/>
    </row>
    <row r="590" spans="1:42" s="20" customFormat="1">
      <c r="A590" s="19"/>
      <c r="B590" s="17"/>
      <c r="C590" s="26"/>
      <c r="D590" s="21"/>
      <c r="E590" s="21"/>
      <c r="F590" s="21"/>
      <c r="G590" s="21"/>
      <c r="I590" s="68"/>
      <c r="L590" s="7"/>
      <c r="M590" s="7"/>
      <c r="AJ590" s="38"/>
      <c r="AP590" s="21"/>
    </row>
    <row r="591" spans="1:42" s="20" customFormat="1">
      <c r="A591" s="28"/>
      <c r="B591" s="7"/>
      <c r="D591" s="21"/>
      <c r="E591" s="21"/>
      <c r="F591" s="21"/>
      <c r="H591" s="21"/>
      <c r="I591" s="68"/>
      <c r="L591" s="7"/>
      <c r="M591" s="7"/>
      <c r="P591" s="41"/>
      <c r="Q591" s="41"/>
      <c r="AJ591" s="38"/>
      <c r="AP591" s="21"/>
    </row>
    <row r="592" spans="1:42" s="20" customFormat="1">
      <c r="A592" s="28"/>
      <c r="B592" s="7"/>
      <c r="C592" s="7"/>
      <c r="D592" s="49"/>
      <c r="E592" s="49"/>
      <c r="F592" s="49"/>
      <c r="I592" s="68"/>
      <c r="AJ592" s="35"/>
      <c r="AP592" s="21"/>
    </row>
    <row r="593" spans="1:42" s="20" customFormat="1">
      <c r="A593" s="28"/>
      <c r="B593" s="7"/>
      <c r="C593" s="7"/>
      <c r="D593" s="21"/>
      <c r="E593" s="21"/>
      <c r="F593" s="21"/>
      <c r="I593" s="68"/>
      <c r="AJ593" s="35"/>
      <c r="AP593" s="21"/>
    </row>
    <row r="594" spans="1:42" s="15" customFormat="1">
      <c r="A594" s="16"/>
      <c r="B594" s="16"/>
      <c r="C594" s="26"/>
      <c r="D594" s="21"/>
      <c r="E594" s="21"/>
      <c r="F594" s="21"/>
      <c r="I594" s="25"/>
      <c r="O594" s="16"/>
      <c r="S594" s="16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J594" s="33"/>
      <c r="AP594" s="23"/>
    </row>
    <row r="595" spans="1:42" s="18" customFormat="1">
      <c r="B595" s="17"/>
      <c r="C595" s="50"/>
      <c r="D595" s="21"/>
      <c r="E595" s="21"/>
      <c r="F595" s="21"/>
      <c r="I595" s="25"/>
      <c r="J595" s="17"/>
      <c r="K595" s="17"/>
      <c r="N595" s="17"/>
      <c r="R595" s="17"/>
      <c r="V595" s="17"/>
      <c r="W595" s="62"/>
      <c r="X595" s="62"/>
      <c r="Y595" s="62"/>
      <c r="Z595" s="62"/>
      <c r="AA595" s="62"/>
      <c r="AB595" s="62"/>
      <c r="AC595" s="62"/>
      <c r="AD595" s="62"/>
      <c r="AE595" s="62"/>
      <c r="AF595" s="62"/>
      <c r="AG595" s="62"/>
      <c r="AH595" s="62"/>
      <c r="AJ595" s="34"/>
      <c r="AP595" s="23"/>
    </row>
    <row r="596" spans="1:42" s="20" customFormat="1">
      <c r="A596" s="51"/>
      <c r="B596" s="17"/>
      <c r="C596" s="39"/>
      <c r="D596" s="21"/>
      <c r="E596" s="21"/>
      <c r="F596" s="21"/>
      <c r="G596" s="21"/>
      <c r="I596" s="68"/>
      <c r="O596" s="7"/>
      <c r="P596" s="7"/>
      <c r="Q596" s="7"/>
      <c r="W596" s="63"/>
      <c r="X596" s="63"/>
      <c r="Y596" s="63"/>
      <c r="Z596" s="63"/>
      <c r="AA596" s="63"/>
      <c r="AB596" s="63"/>
      <c r="AC596" s="63"/>
      <c r="AD596" s="63"/>
      <c r="AE596" s="63"/>
      <c r="AF596" s="63"/>
      <c r="AG596" s="63"/>
      <c r="AH596" s="63"/>
      <c r="AJ596" s="38"/>
      <c r="AP596" s="21"/>
    </row>
    <row r="597" spans="1:42" s="20" customFormat="1">
      <c r="A597" s="28"/>
      <c r="B597" s="7"/>
      <c r="C597" s="26"/>
      <c r="D597" s="21"/>
      <c r="E597" s="21"/>
      <c r="F597" s="21"/>
      <c r="H597" s="21"/>
      <c r="I597" s="68"/>
      <c r="L597" s="7"/>
      <c r="M597" s="7"/>
      <c r="P597" s="41"/>
      <c r="Q597" s="41"/>
      <c r="AA597" s="30"/>
      <c r="AJ597" s="35"/>
      <c r="AP597" s="21"/>
    </row>
    <row r="598" spans="1:42" s="20" customFormat="1">
      <c r="A598" s="28"/>
      <c r="B598" s="7"/>
      <c r="C598" s="7"/>
      <c r="D598" s="49"/>
      <c r="E598" s="49"/>
      <c r="F598" s="49"/>
      <c r="I598" s="68"/>
      <c r="AJ598" s="38"/>
      <c r="AP598" s="21"/>
    </row>
    <row r="599" spans="1:42" s="20" customFormat="1">
      <c r="A599" s="28"/>
      <c r="B599" s="7"/>
      <c r="C599" s="7"/>
      <c r="D599" s="21"/>
      <c r="E599" s="21"/>
      <c r="F599" s="21"/>
      <c r="I599" s="68"/>
      <c r="AJ599" s="35"/>
      <c r="AP599" s="21"/>
    </row>
    <row r="600" spans="1:42" s="20" customFormat="1">
      <c r="A600" s="16"/>
      <c r="B600" s="16"/>
      <c r="C600" s="26"/>
      <c r="D600" s="21"/>
      <c r="E600" s="21"/>
      <c r="F600" s="21"/>
      <c r="G600" s="15"/>
      <c r="H600" s="15"/>
      <c r="I600" s="25"/>
      <c r="Z600" s="52"/>
      <c r="AA600" s="16"/>
      <c r="AJ600" s="35"/>
      <c r="AP600" s="21"/>
    </row>
    <row r="601" spans="1:42" s="20" customFormat="1">
      <c r="B601" s="17"/>
      <c r="C601" s="26"/>
      <c r="D601" s="21"/>
      <c r="E601" s="21"/>
      <c r="F601" s="21"/>
      <c r="G601" s="18"/>
      <c r="H601" s="17"/>
      <c r="I601" s="26"/>
      <c r="AJ601" s="35"/>
      <c r="AP601" s="21"/>
    </row>
    <row r="602" spans="1:42" s="20" customFormat="1">
      <c r="A602" s="19"/>
      <c r="B602" s="17"/>
      <c r="C602" s="26"/>
      <c r="D602" s="21"/>
      <c r="E602" s="21"/>
      <c r="F602" s="21"/>
      <c r="G602" s="21"/>
      <c r="H602" s="46"/>
      <c r="I602" s="68"/>
      <c r="AJ602" s="35"/>
      <c r="AP602" s="21"/>
    </row>
    <row r="603" spans="1:42" s="20" customFormat="1">
      <c r="A603" s="28"/>
      <c r="B603" s="7"/>
      <c r="C603" s="7"/>
      <c r="D603" s="21"/>
      <c r="E603" s="21"/>
      <c r="F603" s="21"/>
      <c r="H603" s="21"/>
      <c r="I603" s="68"/>
      <c r="L603" s="7"/>
      <c r="M603" s="7"/>
      <c r="P603" s="41"/>
      <c r="Q603" s="41"/>
      <c r="AD603" s="30"/>
      <c r="AJ603" s="35"/>
      <c r="AP603" s="21"/>
    </row>
    <row r="604" spans="1:42" s="20" customFormat="1">
      <c r="A604" s="28"/>
      <c r="B604" s="7"/>
      <c r="C604" s="7"/>
      <c r="D604" s="49"/>
      <c r="E604" s="49"/>
      <c r="F604" s="49"/>
      <c r="I604" s="68"/>
      <c r="N604" s="8"/>
      <c r="P604" s="7"/>
      <c r="Q604" s="7"/>
      <c r="AD604" s="4"/>
      <c r="AJ604" s="35"/>
      <c r="AP604" s="21"/>
    </row>
    <row r="605" spans="1:42" s="20" customFormat="1">
      <c r="A605" s="19"/>
      <c r="B605" s="17"/>
      <c r="C605" s="26"/>
      <c r="D605" s="21"/>
      <c r="E605" s="21"/>
      <c r="F605" s="21"/>
      <c r="G605" s="21"/>
      <c r="H605" s="46"/>
      <c r="I605" s="68"/>
      <c r="N605" s="27"/>
      <c r="AJ605" s="35"/>
      <c r="AP605" s="21"/>
    </row>
    <row r="606" spans="1:42" s="20" customFormat="1">
      <c r="A606" s="28"/>
      <c r="B606" s="7"/>
      <c r="C606" s="7"/>
      <c r="D606" s="21"/>
      <c r="E606" s="21"/>
      <c r="F606" s="21"/>
      <c r="H606" s="27"/>
      <c r="I606" s="68"/>
      <c r="L606" s="7"/>
      <c r="M606" s="7"/>
      <c r="P606" s="41"/>
      <c r="Q606" s="41"/>
      <c r="AD606" s="21"/>
      <c r="AJ606" s="35"/>
      <c r="AP606" s="21"/>
    </row>
    <row r="607" spans="1:42" s="20" customFormat="1">
      <c r="A607" s="28"/>
      <c r="B607" s="7"/>
      <c r="C607" s="7"/>
      <c r="D607" s="49"/>
      <c r="E607" s="49"/>
      <c r="F607" s="49"/>
      <c r="I607" s="68"/>
      <c r="N607" s="8"/>
      <c r="P607" s="7"/>
      <c r="Q607" s="7"/>
      <c r="AJ607" s="35"/>
      <c r="AP607" s="21"/>
    </row>
    <row r="623" spans="1:26">
      <c r="A623" s="22"/>
      <c r="H623" s="16"/>
      <c r="I623" s="26"/>
      <c r="J623" s="16"/>
      <c r="K623" s="16"/>
      <c r="L623" s="16"/>
      <c r="M623" s="16"/>
      <c r="N623" s="16"/>
      <c r="O623" s="16"/>
      <c r="P623" s="16"/>
      <c r="Q623" s="16"/>
      <c r="R623" s="16"/>
      <c r="T623" s="16"/>
      <c r="U623" s="16"/>
      <c r="V623" s="16"/>
      <c r="W623" s="16"/>
      <c r="X623" s="16"/>
      <c r="Y623" s="16"/>
      <c r="Z623" s="16"/>
    </row>
    <row r="624" spans="1:26">
      <c r="A624" s="22"/>
      <c r="C624" s="26"/>
      <c r="H624" s="15"/>
      <c r="I624" s="25"/>
      <c r="J624" s="15"/>
      <c r="K624" s="15"/>
      <c r="L624" s="15"/>
      <c r="M624" s="15"/>
      <c r="N624" s="15"/>
      <c r="O624" s="16"/>
      <c r="P624" s="15"/>
      <c r="Q624" s="15"/>
      <c r="R624" s="15"/>
      <c r="S624" s="53"/>
      <c r="T624" s="15"/>
      <c r="U624" s="15"/>
      <c r="V624" s="15"/>
      <c r="W624" s="53"/>
      <c r="X624" s="15"/>
      <c r="Y624" s="15"/>
      <c r="Z624" s="15"/>
    </row>
    <row r="625" spans="1:27">
      <c r="C625" s="26"/>
      <c r="D625" s="23"/>
      <c r="E625" s="23"/>
      <c r="F625" s="23"/>
      <c r="J625" s="17"/>
      <c r="K625" s="17"/>
      <c r="N625" s="17"/>
      <c r="O625" s="18"/>
      <c r="R625" s="17"/>
      <c r="V625" s="17"/>
      <c r="Z625" s="17"/>
    </row>
    <row r="626" spans="1:27">
      <c r="A626" s="7"/>
      <c r="B626" s="17"/>
      <c r="C626" s="26"/>
      <c r="H626" s="20"/>
      <c r="J626" s="20"/>
      <c r="K626" s="20"/>
      <c r="L626" s="7"/>
      <c r="M626" s="7"/>
      <c r="N626" s="20"/>
      <c r="O626" s="20"/>
      <c r="P626" s="20"/>
      <c r="Q626" s="20"/>
      <c r="R626" s="20"/>
      <c r="V626" s="20"/>
      <c r="Z626" s="20"/>
    </row>
    <row r="627" spans="1:27">
      <c r="A627" s="28"/>
      <c r="H627" s="20"/>
      <c r="J627" s="20"/>
      <c r="K627" s="20"/>
      <c r="L627" s="7"/>
      <c r="M627" s="7"/>
      <c r="N627" s="20"/>
      <c r="O627" s="20"/>
      <c r="P627" s="41"/>
      <c r="Q627" s="41"/>
      <c r="R627" s="20"/>
      <c r="S627" s="20"/>
      <c r="T627" s="20"/>
      <c r="U627" s="20"/>
      <c r="V627" s="20"/>
      <c r="W627" s="20"/>
      <c r="X627" s="20"/>
      <c r="Y627" s="20"/>
      <c r="Z627" s="20"/>
      <c r="AA627" s="30"/>
    </row>
    <row r="628" spans="1:27">
      <c r="A628" s="28"/>
      <c r="H628" s="20"/>
      <c r="J628" s="20"/>
      <c r="K628" s="20"/>
      <c r="L628" s="20"/>
      <c r="M628" s="20"/>
      <c r="N628" s="20"/>
      <c r="O628" s="20"/>
      <c r="P628" s="20"/>
      <c r="Q628" s="20"/>
      <c r="R628" s="20"/>
    </row>
    <row r="646" spans="1:45">
      <c r="A646" s="5"/>
    </row>
    <row r="647" spans="1:45" s="5" customFormat="1">
      <c r="A647" s="16"/>
      <c r="B647" s="13"/>
      <c r="C647" s="25"/>
      <c r="D647" s="23"/>
      <c r="E647" s="23"/>
      <c r="F647" s="23"/>
      <c r="H647" s="14"/>
      <c r="I647" s="26"/>
      <c r="J647" s="14"/>
      <c r="K647" s="14"/>
      <c r="L647" s="14"/>
      <c r="M647" s="14"/>
      <c r="N647" s="22"/>
      <c r="P647" s="24"/>
      <c r="Q647" s="24"/>
      <c r="R647" s="24"/>
      <c r="T647" s="22"/>
      <c r="U647" s="22"/>
      <c r="V647" s="22"/>
      <c r="AM647" s="45"/>
      <c r="AN647" s="45"/>
      <c r="AO647" s="45"/>
      <c r="AP647" s="23"/>
      <c r="AQ647" s="45"/>
      <c r="AS647" s="45"/>
    </row>
    <row r="648" spans="1:45" s="15" customFormat="1">
      <c r="A648" s="16"/>
      <c r="B648" s="16"/>
      <c r="C648" s="26"/>
      <c r="D648" s="21"/>
      <c r="E648" s="21"/>
      <c r="F648" s="21"/>
      <c r="I648" s="25"/>
      <c r="O648" s="16"/>
      <c r="S648" s="16"/>
      <c r="W648" s="16"/>
      <c r="Z648" s="52"/>
      <c r="AA648" s="16"/>
      <c r="AJ648" s="33"/>
      <c r="AK648" s="33"/>
      <c r="AP648" s="23"/>
    </row>
    <row r="649" spans="1:45" s="18" customFormat="1">
      <c r="B649" s="17"/>
      <c r="C649" s="26"/>
      <c r="D649" s="21"/>
      <c r="E649" s="21"/>
      <c r="F649" s="21"/>
      <c r="I649" s="25"/>
      <c r="J649" s="17"/>
      <c r="K649" s="17"/>
      <c r="N649" s="17"/>
      <c r="R649" s="17"/>
      <c r="T649" s="17"/>
      <c r="U649" s="17"/>
      <c r="X649" s="17"/>
      <c r="Y649" s="17"/>
      <c r="AJ649" s="42"/>
      <c r="AP649" s="23"/>
    </row>
    <row r="650" spans="1:45" s="20" customFormat="1">
      <c r="A650" s="19"/>
      <c r="B650" s="17"/>
      <c r="C650" s="26"/>
      <c r="D650" s="21"/>
      <c r="E650" s="21"/>
      <c r="F650" s="21"/>
      <c r="G650" s="21"/>
      <c r="I650" s="68"/>
      <c r="L650" s="7"/>
      <c r="M650" s="7"/>
      <c r="AJ650" s="38"/>
      <c r="AP650" s="21"/>
    </row>
    <row r="651" spans="1:45" s="20" customFormat="1">
      <c r="A651" s="28"/>
      <c r="B651" s="7"/>
      <c r="D651" s="21"/>
      <c r="E651" s="21"/>
      <c r="F651" s="21"/>
      <c r="H651" s="27"/>
      <c r="I651" s="68"/>
      <c r="L651" s="7"/>
      <c r="M651" s="7"/>
      <c r="P651" s="41"/>
      <c r="Q651" s="41"/>
      <c r="AJ651" s="38"/>
      <c r="AP651" s="21"/>
    </row>
    <row r="652" spans="1:45" s="20" customFormat="1">
      <c r="A652" s="28"/>
      <c r="B652" s="7"/>
      <c r="C652" s="7"/>
      <c r="D652" s="49"/>
      <c r="E652" s="49"/>
      <c r="F652" s="49"/>
      <c r="I652" s="68"/>
      <c r="AJ652" s="35"/>
      <c r="AP652" s="21"/>
    </row>
    <row r="653" spans="1:45" s="20" customFormat="1">
      <c r="A653" s="28"/>
      <c r="B653" s="7"/>
      <c r="C653" s="7"/>
      <c r="D653" s="21"/>
      <c r="E653" s="21"/>
      <c r="F653" s="21"/>
      <c r="I653" s="68"/>
      <c r="AJ653" s="35"/>
      <c r="AP653" s="21"/>
    </row>
    <row r="654" spans="1:45" s="15" customFormat="1">
      <c r="A654" s="16"/>
      <c r="B654" s="16"/>
      <c r="C654" s="26"/>
      <c r="D654" s="21"/>
      <c r="E654" s="21"/>
      <c r="F654" s="21"/>
      <c r="I654" s="25"/>
      <c r="O654" s="16"/>
      <c r="S654" s="1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J654" s="33"/>
      <c r="AP654" s="23"/>
    </row>
    <row r="655" spans="1:45" s="18" customFormat="1">
      <c r="B655" s="17"/>
      <c r="C655" s="50"/>
      <c r="D655" s="21"/>
      <c r="E655" s="21"/>
      <c r="F655" s="21"/>
      <c r="I655" s="25"/>
      <c r="J655" s="17"/>
      <c r="K655" s="17"/>
      <c r="N655" s="17"/>
      <c r="R655" s="17"/>
      <c r="V655" s="1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J655" s="34"/>
      <c r="AP655" s="23"/>
    </row>
    <row r="656" spans="1:45" s="20" customFormat="1">
      <c r="A656" s="51"/>
      <c r="B656" s="17"/>
      <c r="C656" s="39"/>
      <c r="D656" s="21"/>
      <c r="E656" s="21"/>
      <c r="F656" s="21"/>
      <c r="G656" s="21"/>
      <c r="I656" s="68"/>
      <c r="O656" s="7"/>
      <c r="P656" s="7"/>
      <c r="Q656" s="7"/>
      <c r="W656" s="58"/>
      <c r="X656" s="58"/>
      <c r="Y656" s="58"/>
      <c r="Z656" s="58"/>
      <c r="AA656" s="58"/>
      <c r="AB656" s="58"/>
      <c r="AC656" s="58"/>
      <c r="AD656" s="58"/>
      <c r="AE656" s="58"/>
      <c r="AF656" s="58"/>
      <c r="AG656" s="58"/>
      <c r="AH656" s="58"/>
      <c r="AJ656" s="38"/>
      <c r="AP656" s="21"/>
    </row>
    <row r="657" spans="1:45" s="20" customFormat="1">
      <c r="A657" s="28"/>
      <c r="B657" s="7"/>
      <c r="C657" s="26"/>
      <c r="D657" s="21"/>
      <c r="E657" s="21"/>
      <c r="F657" s="21"/>
      <c r="H657" s="21"/>
      <c r="I657" s="68"/>
      <c r="L657" s="7"/>
      <c r="M657" s="7"/>
      <c r="P657" s="41"/>
      <c r="Q657" s="41"/>
      <c r="AA657" s="30"/>
      <c r="AJ657" s="35"/>
      <c r="AP657" s="21"/>
    </row>
    <row r="658" spans="1:45" s="20" customFormat="1">
      <c r="A658" s="28"/>
      <c r="B658" s="7"/>
      <c r="C658" s="7"/>
      <c r="D658" s="49"/>
      <c r="E658" s="49"/>
      <c r="F658" s="49"/>
      <c r="I658" s="68"/>
      <c r="AJ658" s="38"/>
      <c r="AP658" s="21"/>
    </row>
    <row r="659" spans="1:45" s="20" customFormat="1">
      <c r="A659" s="28"/>
      <c r="B659" s="7"/>
      <c r="C659" s="7"/>
      <c r="D659" s="21"/>
      <c r="E659" s="21"/>
      <c r="F659" s="21"/>
      <c r="I659" s="68"/>
      <c r="AJ659" s="35"/>
      <c r="AP659" s="21"/>
    </row>
    <row r="660" spans="1:45" s="20" customFormat="1">
      <c r="A660" s="16"/>
      <c r="B660" s="16"/>
      <c r="C660" s="26"/>
      <c r="D660" s="21"/>
      <c r="E660" s="21"/>
      <c r="F660" s="21"/>
      <c r="G660" s="15"/>
      <c r="H660" s="15"/>
      <c r="I660" s="25"/>
      <c r="Z660" s="52"/>
      <c r="AA660" s="16"/>
      <c r="AJ660" s="35"/>
      <c r="AP660" s="21"/>
    </row>
    <row r="661" spans="1:45" s="20" customFormat="1">
      <c r="B661" s="17"/>
      <c r="C661" s="26"/>
      <c r="D661" s="21"/>
      <c r="E661" s="21"/>
      <c r="F661" s="21"/>
      <c r="G661" s="18"/>
      <c r="H661" s="17"/>
      <c r="I661" s="26"/>
      <c r="AJ661" s="35"/>
      <c r="AP661" s="21"/>
    </row>
    <row r="662" spans="1:45" s="20" customFormat="1">
      <c r="A662" s="19"/>
      <c r="B662" s="17"/>
      <c r="C662" s="26"/>
      <c r="D662" s="21"/>
      <c r="E662" s="21"/>
      <c r="F662" s="21"/>
      <c r="G662" s="21"/>
      <c r="H662" s="46"/>
      <c r="I662" s="68"/>
      <c r="AJ662" s="35"/>
      <c r="AP662" s="21"/>
    </row>
    <row r="663" spans="1:45" s="20" customFormat="1">
      <c r="A663" s="28"/>
      <c r="B663" s="7"/>
      <c r="C663" s="7"/>
      <c r="D663" s="21"/>
      <c r="E663" s="21"/>
      <c r="F663" s="21"/>
      <c r="H663" s="27"/>
      <c r="I663" s="68"/>
      <c r="L663" s="7"/>
      <c r="M663" s="7"/>
      <c r="P663" s="41"/>
      <c r="Q663" s="41"/>
      <c r="AJ663" s="35"/>
      <c r="AP663" s="21"/>
    </row>
    <row r="664" spans="1:45" s="20" customFormat="1">
      <c r="A664" s="28"/>
      <c r="B664" s="7"/>
      <c r="C664" s="7"/>
      <c r="D664" s="49"/>
      <c r="E664" s="49"/>
      <c r="F664" s="49"/>
      <c r="I664" s="68"/>
      <c r="N664" s="8"/>
      <c r="P664" s="7"/>
      <c r="Q664" s="7"/>
      <c r="AJ664" s="35"/>
      <c r="AP664" s="21"/>
    </row>
    <row r="665" spans="1:45" s="20" customFormat="1">
      <c r="A665" s="28"/>
      <c r="B665" s="7"/>
      <c r="D665" s="21"/>
      <c r="E665" s="21"/>
      <c r="F665" s="21"/>
      <c r="I665" s="68"/>
      <c r="L665" s="7"/>
      <c r="M665" s="7"/>
      <c r="P665" s="41"/>
      <c r="Q665" s="41"/>
      <c r="AJ665" s="35"/>
      <c r="AP665" s="21"/>
    </row>
    <row r="666" spans="1:45" s="20" customFormat="1">
      <c r="A666" s="28"/>
      <c r="B666" s="7"/>
      <c r="C666" s="7"/>
      <c r="D666" s="21"/>
      <c r="E666" s="21"/>
      <c r="F666" s="21"/>
      <c r="I666" s="68"/>
      <c r="AJ666" s="35"/>
      <c r="AP666" s="21"/>
    </row>
    <row r="667" spans="1:45" s="20" customFormat="1">
      <c r="A667" s="28"/>
      <c r="B667" s="7"/>
      <c r="C667" s="7"/>
      <c r="D667" s="21"/>
      <c r="E667" s="21"/>
      <c r="F667" s="21"/>
      <c r="I667" s="68"/>
      <c r="AJ667" s="35"/>
      <c r="AP667" s="21"/>
    </row>
    <row r="668" spans="1:45" s="5" customFormat="1">
      <c r="A668" s="16"/>
      <c r="B668" s="13"/>
      <c r="C668" s="25"/>
      <c r="D668" s="23"/>
      <c r="E668" s="23"/>
      <c r="F668" s="23"/>
      <c r="H668" s="14"/>
      <c r="I668" s="26"/>
      <c r="J668" s="14"/>
      <c r="K668" s="14"/>
      <c r="L668" s="14"/>
      <c r="M668" s="14"/>
      <c r="N668" s="22"/>
      <c r="P668" s="24"/>
      <c r="Q668" s="24"/>
      <c r="R668" s="24"/>
      <c r="AM668" s="45"/>
      <c r="AN668" s="45"/>
      <c r="AO668" s="45"/>
      <c r="AP668" s="23"/>
      <c r="AQ668" s="45"/>
      <c r="AS668" s="45"/>
    </row>
    <row r="669" spans="1:45" s="15" customFormat="1">
      <c r="A669" s="16"/>
      <c r="B669" s="16"/>
      <c r="C669" s="26"/>
      <c r="D669" s="21"/>
      <c r="E669" s="21"/>
      <c r="F669" s="21"/>
      <c r="I669" s="25"/>
      <c r="O669" s="16"/>
      <c r="S669" s="16"/>
      <c r="W669" s="16"/>
      <c r="AJ669" s="47"/>
      <c r="AP669" s="23"/>
    </row>
    <row r="670" spans="1:45" s="18" customFormat="1">
      <c r="B670" s="17"/>
      <c r="C670" s="26"/>
      <c r="D670" s="23"/>
      <c r="E670" s="23"/>
      <c r="F670" s="23"/>
      <c r="I670" s="25"/>
      <c r="J670" s="17"/>
      <c r="K670" s="17"/>
      <c r="N670" s="17"/>
      <c r="R670" s="17"/>
      <c r="T670" s="17"/>
      <c r="U670" s="17"/>
      <c r="X670" s="17"/>
      <c r="Y670" s="17"/>
      <c r="AJ670" s="48"/>
      <c r="AP670" s="23"/>
    </row>
    <row r="671" spans="1:45" s="20" customFormat="1">
      <c r="A671" s="19"/>
      <c r="B671" s="17"/>
      <c r="C671" s="26"/>
      <c r="D671" s="21"/>
      <c r="E671" s="21"/>
      <c r="F671" s="21"/>
      <c r="G671" s="21"/>
      <c r="I671" s="68"/>
      <c r="L671" s="7"/>
      <c r="M671" s="7"/>
      <c r="R671" s="27"/>
      <c r="AJ671" s="38"/>
      <c r="AP671" s="21"/>
    </row>
    <row r="672" spans="1:45" s="20" customFormat="1">
      <c r="A672" s="28"/>
      <c r="B672" s="7"/>
      <c r="D672" s="21"/>
      <c r="E672" s="21"/>
      <c r="F672" s="21"/>
      <c r="I672" s="68"/>
      <c r="L672" s="7"/>
      <c r="M672" s="7"/>
      <c r="P672" s="41"/>
      <c r="Q672" s="41"/>
      <c r="AJ672" s="38"/>
      <c r="AP672" s="21"/>
    </row>
    <row r="673" spans="1:45" s="20" customFormat="1">
      <c r="A673" s="28"/>
      <c r="B673" s="7"/>
      <c r="C673" s="7"/>
      <c r="D673" s="21"/>
      <c r="E673" s="21"/>
      <c r="F673" s="21"/>
      <c r="I673" s="68"/>
      <c r="AJ673" s="35"/>
      <c r="AP673" s="21"/>
    </row>
    <row r="674" spans="1:45" s="20" customFormat="1">
      <c r="A674" s="28"/>
      <c r="B674" s="7"/>
      <c r="C674" s="7"/>
      <c r="D674" s="21"/>
      <c r="E674" s="21"/>
      <c r="F674" s="21"/>
      <c r="I674" s="68"/>
      <c r="AJ674" s="35"/>
      <c r="AP674" s="21"/>
    </row>
    <row r="675" spans="1:45" s="5" customFormat="1">
      <c r="A675" s="16"/>
      <c r="B675" s="13"/>
      <c r="C675" s="25"/>
      <c r="D675" s="23"/>
      <c r="E675" s="23"/>
      <c r="F675" s="23"/>
      <c r="H675" s="14"/>
      <c r="I675" s="26"/>
      <c r="J675" s="14"/>
      <c r="K675" s="14"/>
      <c r="L675" s="14"/>
      <c r="M675" s="14"/>
      <c r="N675" s="22"/>
      <c r="P675" s="24"/>
      <c r="Q675" s="24"/>
      <c r="R675" s="24"/>
      <c r="AM675" s="45"/>
      <c r="AN675" s="45"/>
      <c r="AO675" s="45"/>
      <c r="AP675" s="23"/>
      <c r="AQ675" s="45"/>
      <c r="AS675" s="45"/>
    </row>
    <row r="676" spans="1:45" s="15" customFormat="1">
      <c r="A676" s="44"/>
      <c r="B676" s="16"/>
      <c r="C676" s="26"/>
      <c r="D676" s="21"/>
      <c r="E676" s="21"/>
      <c r="F676" s="21"/>
      <c r="I676" s="25"/>
      <c r="O676" s="16"/>
      <c r="S676" s="16"/>
      <c r="W676" s="16"/>
      <c r="AJ676" s="47"/>
      <c r="AP676" s="23"/>
    </row>
    <row r="677" spans="1:45" s="18" customFormat="1">
      <c r="B677" s="17"/>
      <c r="C677" s="26"/>
      <c r="D677" s="23"/>
      <c r="E677" s="23"/>
      <c r="F677" s="23"/>
      <c r="I677" s="25"/>
      <c r="J677" s="17"/>
      <c r="K677" s="17"/>
      <c r="N677" s="17"/>
      <c r="R677" s="17"/>
      <c r="T677" s="17"/>
      <c r="U677" s="17"/>
      <c r="X677" s="17"/>
      <c r="Y677" s="17"/>
      <c r="AJ677" s="48"/>
      <c r="AP677" s="23"/>
    </row>
    <row r="678" spans="1:45" s="20" customFormat="1">
      <c r="A678" s="59"/>
      <c r="B678" s="17"/>
      <c r="C678" s="26"/>
      <c r="D678" s="21"/>
      <c r="E678" s="21"/>
      <c r="F678" s="21"/>
      <c r="G678" s="21"/>
      <c r="I678" s="68"/>
      <c r="L678" s="7"/>
      <c r="M678" s="7"/>
      <c r="R678" s="27"/>
      <c r="AJ678" s="38"/>
      <c r="AP678" s="21"/>
    </row>
    <row r="679" spans="1:45" s="20" customFormat="1">
      <c r="A679" s="28"/>
      <c r="B679" s="7"/>
      <c r="D679" s="21"/>
      <c r="E679" s="21"/>
      <c r="F679" s="21"/>
      <c r="I679" s="68"/>
      <c r="L679" s="7"/>
      <c r="M679" s="7"/>
      <c r="P679" s="41"/>
      <c r="Q679" s="41"/>
      <c r="AJ679" s="38"/>
      <c r="AP679" s="21"/>
    </row>
    <row r="680" spans="1:45" s="20" customFormat="1">
      <c r="A680" s="28"/>
      <c r="B680" s="7"/>
      <c r="C680" s="7"/>
      <c r="D680" s="21"/>
      <c r="E680" s="21"/>
      <c r="F680" s="21"/>
      <c r="I680" s="68"/>
      <c r="AJ680" s="35"/>
      <c r="AP680" s="21"/>
    </row>
    <row r="684" spans="1:45" s="5" customFormat="1">
      <c r="A684" s="44"/>
      <c r="B684" s="13"/>
      <c r="C684" s="25"/>
      <c r="D684" s="23"/>
      <c r="E684" s="23"/>
      <c r="F684" s="23"/>
      <c r="H684" s="14"/>
      <c r="I684" s="26"/>
      <c r="J684" s="14"/>
      <c r="K684" s="14"/>
      <c r="L684" s="14"/>
      <c r="M684" s="14"/>
      <c r="N684" s="14"/>
      <c r="P684" s="9"/>
      <c r="Q684" s="9"/>
      <c r="R684" s="9"/>
      <c r="AM684" s="45"/>
      <c r="AN684" s="45"/>
      <c r="AO684" s="45"/>
      <c r="AP684" s="23"/>
      <c r="AQ684" s="45"/>
      <c r="AS684" s="45"/>
    </row>
    <row r="685" spans="1:45" s="15" customFormat="1">
      <c r="A685" s="44"/>
      <c r="B685" s="16"/>
      <c r="C685" s="26"/>
      <c r="D685" s="21"/>
      <c r="E685" s="21"/>
      <c r="F685" s="21"/>
      <c r="I685" s="25"/>
      <c r="O685" s="16"/>
      <c r="S685" s="16"/>
      <c r="AJ685" s="33"/>
      <c r="AP685" s="23"/>
    </row>
    <row r="686" spans="1:45" s="18" customFormat="1">
      <c r="B686" s="17"/>
      <c r="C686" s="26"/>
      <c r="D686" s="23"/>
      <c r="E686" s="23"/>
      <c r="F686" s="23"/>
      <c r="I686" s="25"/>
      <c r="J686" s="17"/>
      <c r="K686" s="17"/>
      <c r="N686" s="17"/>
      <c r="P686" s="17"/>
      <c r="Q686" s="17"/>
      <c r="T686" s="17"/>
      <c r="U686" s="17"/>
      <c r="AJ686" s="34"/>
      <c r="AP686" s="23"/>
    </row>
    <row r="687" spans="1:45" s="20" customFormat="1">
      <c r="A687" s="19"/>
      <c r="B687" s="17"/>
      <c r="C687" s="26"/>
      <c r="D687" s="21"/>
      <c r="E687" s="21"/>
      <c r="F687" s="21"/>
      <c r="G687" s="21"/>
      <c r="I687" s="68"/>
      <c r="L687" s="7"/>
      <c r="M687" s="7"/>
      <c r="AJ687" s="35"/>
      <c r="AP687" s="21"/>
    </row>
    <row r="688" spans="1:45" s="20" customFormat="1">
      <c r="A688" s="28"/>
      <c r="B688" s="7"/>
      <c r="C688" s="7"/>
      <c r="D688" s="21"/>
      <c r="E688" s="21"/>
      <c r="F688" s="21"/>
      <c r="I688" s="68"/>
      <c r="L688" s="7"/>
      <c r="M688" s="7"/>
      <c r="AJ688" s="35"/>
      <c r="AP688" s="21"/>
    </row>
    <row r="689" spans="1:45" s="20" customFormat="1">
      <c r="A689" s="28"/>
      <c r="B689" s="7"/>
      <c r="C689" s="7"/>
      <c r="D689" s="21"/>
      <c r="E689" s="21"/>
      <c r="F689" s="21"/>
      <c r="I689" s="68"/>
      <c r="AJ689" s="35"/>
      <c r="AP689" s="21"/>
    </row>
    <row r="690" spans="1:45">
      <c r="A690" s="5"/>
    </row>
    <row r="691" spans="1:45" s="5" customFormat="1">
      <c r="A691" s="16"/>
      <c r="B691" s="13"/>
      <c r="C691" s="25"/>
      <c r="D691" s="23"/>
      <c r="E691" s="23"/>
      <c r="F691" s="23"/>
      <c r="H691" s="14"/>
      <c r="I691" s="26"/>
      <c r="J691" s="14"/>
      <c r="K691" s="14"/>
      <c r="L691" s="14"/>
      <c r="M691" s="14"/>
      <c r="N691" s="22"/>
      <c r="P691" s="24"/>
      <c r="Q691" s="24"/>
      <c r="R691" s="24"/>
      <c r="T691" s="22"/>
      <c r="U691" s="22"/>
      <c r="V691" s="22"/>
      <c r="AM691" s="45"/>
      <c r="AN691" s="45"/>
      <c r="AO691" s="45"/>
      <c r="AP691" s="23"/>
      <c r="AQ691" s="45"/>
      <c r="AS691" s="45"/>
    </row>
    <row r="692" spans="1:45" s="15" customFormat="1">
      <c r="A692" s="16"/>
      <c r="B692" s="16"/>
      <c r="C692" s="26"/>
      <c r="D692" s="21"/>
      <c r="E692" s="21"/>
      <c r="F692" s="21"/>
      <c r="I692" s="25"/>
      <c r="O692" s="16"/>
      <c r="S692" s="16"/>
      <c r="AJ692" s="33"/>
      <c r="AP692" s="23"/>
    </row>
    <row r="693" spans="1:45" s="18" customFormat="1">
      <c r="B693" s="17"/>
      <c r="C693" s="26"/>
      <c r="D693" s="23"/>
      <c r="E693" s="23"/>
      <c r="F693" s="23"/>
      <c r="I693" s="25"/>
      <c r="J693" s="17"/>
      <c r="K693" s="17"/>
      <c r="N693" s="17"/>
      <c r="R693" s="17"/>
      <c r="V693" s="17"/>
      <c r="AJ693" s="34"/>
      <c r="AP693" s="23"/>
    </row>
    <row r="694" spans="1:45" s="20" customFormat="1">
      <c r="A694" s="19"/>
      <c r="B694" s="17"/>
      <c r="C694" s="25"/>
      <c r="D694" s="21"/>
      <c r="E694" s="21"/>
      <c r="F694" s="21"/>
      <c r="G694" s="21"/>
      <c r="I694" s="68"/>
      <c r="L694" s="7"/>
      <c r="M694" s="7"/>
      <c r="AJ694" s="35"/>
      <c r="AP694" s="21"/>
    </row>
    <row r="695" spans="1:45" s="20" customFormat="1">
      <c r="A695" s="28"/>
      <c r="B695" s="7"/>
      <c r="C695" s="7"/>
      <c r="D695" s="21"/>
      <c r="E695" s="21"/>
      <c r="F695" s="21"/>
      <c r="I695" s="68"/>
      <c r="L695" s="7"/>
      <c r="M695" s="7"/>
      <c r="AJ695" s="35"/>
      <c r="AP695" s="21"/>
    </row>
    <row r="696" spans="1:45" s="20" customFormat="1">
      <c r="A696" s="28"/>
      <c r="B696" s="7"/>
      <c r="C696" s="7"/>
      <c r="D696" s="21"/>
      <c r="E696" s="21"/>
      <c r="F696" s="21"/>
      <c r="H696" s="21"/>
      <c r="I696" s="68"/>
      <c r="AJ696" s="35"/>
      <c r="AP696" s="21"/>
    </row>
    <row r="697" spans="1:45">
      <c r="A697" s="5"/>
    </row>
    <row r="698" spans="1:45" s="5" customFormat="1">
      <c r="A698" s="16"/>
      <c r="B698" s="13"/>
      <c r="C698" s="25"/>
      <c r="D698" s="23"/>
      <c r="E698" s="23"/>
      <c r="F698" s="23"/>
      <c r="H698" s="14"/>
      <c r="I698" s="26"/>
      <c r="J698" s="14"/>
      <c r="K698" s="14"/>
      <c r="L698" s="14"/>
      <c r="M698" s="14"/>
      <c r="N698" s="14"/>
      <c r="P698" s="24"/>
      <c r="Q698" s="24"/>
      <c r="R698" s="24"/>
      <c r="AM698" s="45"/>
      <c r="AN698" s="45"/>
      <c r="AO698" s="45"/>
      <c r="AP698" s="23"/>
      <c r="AQ698" s="45"/>
      <c r="AS698" s="45"/>
    </row>
    <row r="699" spans="1:45" s="15" customFormat="1">
      <c r="A699" s="16"/>
      <c r="B699" s="16"/>
      <c r="C699" s="26"/>
      <c r="D699" s="21"/>
      <c r="E699" s="21"/>
      <c r="F699" s="21"/>
      <c r="I699" s="25"/>
      <c r="O699" s="16"/>
      <c r="S699" s="16"/>
      <c r="AJ699" s="47"/>
      <c r="AP699" s="23"/>
    </row>
    <row r="700" spans="1:45" s="18" customFormat="1">
      <c r="B700" s="17"/>
      <c r="C700" s="26"/>
      <c r="D700" s="21"/>
      <c r="E700" s="21"/>
      <c r="F700" s="21"/>
      <c r="I700" s="25"/>
      <c r="J700" s="17"/>
      <c r="K700" s="17"/>
      <c r="N700" s="17"/>
      <c r="R700" s="17"/>
      <c r="T700" s="17"/>
      <c r="U700" s="17"/>
      <c r="AJ700" s="34"/>
      <c r="AP700" s="23"/>
    </row>
    <row r="701" spans="1:45" s="20" customFormat="1">
      <c r="A701" s="19"/>
      <c r="B701" s="17"/>
      <c r="C701" s="26"/>
      <c r="D701" s="21"/>
      <c r="E701" s="21"/>
      <c r="F701" s="21"/>
      <c r="G701" s="21"/>
      <c r="I701" s="68"/>
      <c r="L701" s="7"/>
      <c r="M701" s="7"/>
      <c r="R701" s="27"/>
      <c r="Z701" s="30"/>
      <c r="AD701" s="27"/>
      <c r="AJ701" s="35"/>
      <c r="AP701" s="21"/>
    </row>
    <row r="702" spans="1:45" s="20" customFormat="1">
      <c r="A702" s="28"/>
      <c r="B702" s="7"/>
      <c r="D702" s="21"/>
      <c r="E702" s="21"/>
      <c r="F702" s="21"/>
      <c r="I702" s="68"/>
      <c r="L702" s="7"/>
      <c r="M702" s="7"/>
      <c r="P702" s="41"/>
      <c r="Q702" s="41"/>
      <c r="AJ702" s="35"/>
      <c r="AP702" s="21"/>
    </row>
    <row r="703" spans="1:45" s="20" customFormat="1">
      <c r="A703" s="28"/>
      <c r="B703" s="7"/>
      <c r="C703" s="7"/>
      <c r="D703" s="21"/>
      <c r="E703" s="21"/>
      <c r="F703" s="21"/>
      <c r="I703" s="68"/>
      <c r="AJ703" s="35"/>
      <c r="AP703" s="21"/>
    </row>
    <row r="704" spans="1:45" s="20" customFormat="1">
      <c r="A704" s="28"/>
      <c r="B704" s="7"/>
      <c r="C704" s="7"/>
      <c r="D704" s="21"/>
      <c r="E704" s="21"/>
      <c r="F704" s="21"/>
      <c r="I704" s="68"/>
      <c r="AJ704" s="35"/>
      <c r="AP704" s="21"/>
    </row>
    <row r="705" spans="1:45" s="5" customFormat="1">
      <c r="A705" s="16"/>
      <c r="B705" s="13"/>
      <c r="C705" s="25"/>
      <c r="D705" s="23"/>
      <c r="E705" s="23"/>
      <c r="F705" s="23"/>
      <c r="H705" s="14"/>
      <c r="I705" s="26"/>
      <c r="J705" s="14"/>
      <c r="K705" s="14"/>
      <c r="L705" s="14"/>
      <c r="M705" s="14"/>
      <c r="N705" s="14"/>
      <c r="P705" s="24"/>
      <c r="Q705" s="24"/>
      <c r="R705" s="24"/>
      <c r="AM705" s="45"/>
      <c r="AN705" s="45"/>
      <c r="AO705" s="45"/>
      <c r="AP705" s="23"/>
      <c r="AQ705" s="45"/>
      <c r="AS705" s="45"/>
    </row>
    <row r="706" spans="1:45" s="15" customFormat="1">
      <c r="A706" s="44"/>
      <c r="B706" s="16"/>
      <c r="C706" s="26"/>
      <c r="D706" s="21"/>
      <c r="E706" s="21"/>
      <c r="F706" s="21"/>
      <c r="I706" s="25"/>
      <c r="O706" s="16"/>
      <c r="S706" s="16"/>
      <c r="AJ706" s="47"/>
      <c r="AP706" s="23"/>
    </row>
    <row r="707" spans="1:45" s="18" customFormat="1">
      <c r="B707" s="17"/>
      <c r="C707" s="26"/>
      <c r="D707" s="21"/>
      <c r="E707" s="21"/>
      <c r="F707" s="21"/>
      <c r="I707" s="25"/>
      <c r="J707" s="17"/>
      <c r="K707" s="17"/>
      <c r="N707" s="17"/>
      <c r="R707" s="17"/>
      <c r="T707" s="17"/>
      <c r="U707" s="17"/>
      <c r="AJ707" s="34"/>
      <c r="AP707" s="23"/>
    </row>
    <row r="708" spans="1:45" s="20" customFormat="1">
      <c r="A708" s="59"/>
      <c r="B708" s="17"/>
      <c r="C708" s="26"/>
      <c r="D708" s="21"/>
      <c r="E708" s="21"/>
      <c r="F708" s="21"/>
      <c r="G708" s="21"/>
      <c r="I708" s="68"/>
      <c r="L708" s="7"/>
      <c r="M708" s="7"/>
      <c r="R708" s="27"/>
      <c r="Z708" s="30"/>
      <c r="AD708" s="27"/>
      <c r="AJ708" s="35"/>
      <c r="AP708" s="21"/>
    </row>
    <row r="709" spans="1:45" s="20" customFormat="1">
      <c r="A709" s="28"/>
      <c r="B709" s="7"/>
      <c r="D709" s="21"/>
      <c r="E709" s="21"/>
      <c r="F709" s="21"/>
      <c r="I709" s="68"/>
      <c r="L709" s="7"/>
      <c r="M709" s="7"/>
      <c r="P709" s="41"/>
      <c r="Q709" s="41"/>
      <c r="AJ709" s="35"/>
      <c r="AP709" s="21"/>
    </row>
    <row r="710" spans="1:45" s="20" customFormat="1">
      <c r="A710" s="28"/>
      <c r="B710" s="7"/>
      <c r="C710" s="7"/>
      <c r="D710" s="21"/>
      <c r="E710" s="21"/>
      <c r="F710" s="21"/>
      <c r="I710" s="68"/>
      <c r="AJ710" s="35"/>
      <c r="AP710" s="21"/>
    </row>
    <row r="711" spans="1:45" s="20" customFormat="1">
      <c r="A711" s="28"/>
      <c r="B711" s="7"/>
      <c r="C711" s="7"/>
      <c r="D711" s="21"/>
      <c r="E711" s="21"/>
      <c r="F711" s="21"/>
      <c r="I711" s="68"/>
      <c r="AJ711" s="35"/>
      <c r="AP711" s="21"/>
    </row>
    <row r="712" spans="1:45" s="5" customFormat="1">
      <c r="A712" s="16"/>
      <c r="B712" s="13"/>
      <c r="C712" s="25"/>
      <c r="D712" s="23"/>
      <c r="E712" s="23"/>
      <c r="F712" s="23"/>
      <c r="H712" s="14"/>
      <c r="I712" s="26"/>
      <c r="J712" s="14"/>
      <c r="K712" s="14"/>
      <c r="L712" s="14"/>
      <c r="M712" s="14"/>
      <c r="N712" s="22"/>
      <c r="P712" s="24"/>
      <c r="Q712" s="24"/>
      <c r="R712" s="24"/>
      <c r="AM712" s="45"/>
      <c r="AN712" s="45"/>
      <c r="AO712" s="45"/>
      <c r="AP712" s="23"/>
      <c r="AQ712" s="45"/>
      <c r="AS712" s="45"/>
    </row>
    <row r="713" spans="1:45" s="15" customFormat="1">
      <c r="A713" s="16"/>
      <c r="B713" s="16"/>
      <c r="C713" s="26"/>
      <c r="D713" s="21"/>
      <c r="E713" s="21"/>
      <c r="F713" s="21"/>
      <c r="I713" s="25"/>
      <c r="O713" s="16"/>
      <c r="S713" s="16"/>
      <c r="W713" s="16"/>
      <c r="AJ713" s="47"/>
      <c r="AP713" s="23"/>
    </row>
    <row r="714" spans="1:45" s="18" customFormat="1">
      <c r="B714" s="17"/>
      <c r="C714" s="26"/>
      <c r="D714" s="23"/>
      <c r="E714" s="23"/>
      <c r="F714" s="23"/>
      <c r="I714" s="25"/>
      <c r="J714" s="17"/>
      <c r="K714" s="17"/>
      <c r="N714" s="17"/>
      <c r="R714" s="17"/>
      <c r="T714" s="17"/>
      <c r="U714" s="17"/>
      <c r="X714" s="17"/>
      <c r="Y714" s="17"/>
      <c r="AJ714" s="48"/>
      <c r="AP714" s="23"/>
    </row>
    <row r="715" spans="1:45" s="20" customFormat="1">
      <c r="A715" s="19"/>
      <c r="B715" s="17"/>
      <c r="C715" s="26"/>
      <c r="D715" s="21"/>
      <c r="E715" s="21"/>
      <c r="F715" s="21"/>
      <c r="G715" s="21"/>
      <c r="I715" s="68"/>
      <c r="L715" s="7"/>
      <c r="M715" s="7"/>
      <c r="R715" s="27"/>
      <c r="AJ715" s="38"/>
      <c r="AP715" s="21"/>
    </row>
    <row r="716" spans="1:45" s="20" customFormat="1">
      <c r="A716" s="28"/>
      <c r="B716" s="7"/>
      <c r="D716" s="21"/>
      <c r="E716" s="21"/>
      <c r="F716" s="21"/>
      <c r="I716" s="68"/>
      <c r="L716" s="7"/>
      <c r="M716" s="7"/>
      <c r="P716" s="41"/>
      <c r="Q716" s="41"/>
      <c r="AJ716" s="38"/>
      <c r="AP716" s="21"/>
    </row>
    <row r="717" spans="1:45" s="20" customFormat="1">
      <c r="A717" s="28"/>
      <c r="B717" s="7"/>
      <c r="C717" s="7"/>
      <c r="D717" s="21"/>
      <c r="E717" s="21"/>
      <c r="F717" s="21"/>
      <c r="I717" s="68"/>
      <c r="AJ717" s="35"/>
      <c r="AP717" s="21"/>
    </row>
    <row r="718" spans="1:45" s="20" customFormat="1">
      <c r="A718" s="28"/>
      <c r="B718" s="7"/>
      <c r="C718" s="7"/>
      <c r="D718" s="21"/>
      <c r="E718" s="21"/>
      <c r="F718" s="21"/>
      <c r="I718" s="68"/>
      <c r="AJ718" s="35"/>
      <c r="AP718" s="21"/>
    </row>
    <row r="719" spans="1:45" s="5" customFormat="1">
      <c r="A719" s="16"/>
      <c r="B719" s="13"/>
      <c r="C719" s="25"/>
      <c r="D719" s="23"/>
      <c r="E719" s="23"/>
      <c r="F719" s="23"/>
      <c r="H719" s="14"/>
      <c r="I719" s="26"/>
      <c r="J719" s="14"/>
      <c r="K719" s="14"/>
      <c r="L719" s="14"/>
      <c r="M719" s="14"/>
      <c r="N719" s="22"/>
      <c r="P719" s="24"/>
      <c r="Q719" s="24"/>
      <c r="R719" s="24"/>
      <c r="AM719" s="45"/>
      <c r="AN719" s="45"/>
      <c r="AO719" s="45"/>
      <c r="AP719" s="23"/>
      <c r="AQ719" s="45"/>
      <c r="AS719" s="45"/>
    </row>
    <row r="720" spans="1:45" s="15" customFormat="1">
      <c r="A720" s="44"/>
      <c r="B720" s="16"/>
      <c r="C720" s="26"/>
      <c r="D720" s="21"/>
      <c r="E720" s="21"/>
      <c r="F720" s="21"/>
      <c r="I720" s="25"/>
      <c r="O720" s="16"/>
      <c r="S720" s="16"/>
      <c r="W720" s="16"/>
      <c r="AJ720" s="47"/>
      <c r="AP720" s="23"/>
    </row>
    <row r="721" spans="1:45" s="18" customFormat="1">
      <c r="B721" s="17"/>
      <c r="C721" s="26"/>
      <c r="D721" s="23"/>
      <c r="E721" s="23"/>
      <c r="F721" s="23"/>
      <c r="I721" s="25"/>
      <c r="J721" s="17"/>
      <c r="K721" s="17"/>
      <c r="N721" s="17"/>
      <c r="R721" s="17"/>
      <c r="T721" s="17"/>
      <c r="U721" s="17"/>
      <c r="X721" s="17"/>
      <c r="Y721" s="17"/>
      <c r="AJ721" s="48"/>
      <c r="AP721" s="23"/>
    </row>
    <row r="722" spans="1:45" s="20" customFormat="1">
      <c r="A722" s="59"/>
      <c r="B722" s="17"/>
      <c r="C722" s="26"/>
      <c r="D722" s="21"/>
      <c r="E722" s="21"/>
      <c r="F722" s="21"/>
      <c r="G722" s="21"/>
      <c r="I722" s="68"/>
      <c r="L722" s="7"/>
      <c r="M722" s="7"/>
      <c r="R722" s="27"/>
      <c r="AJ722" s="38"/>
      <c r="AP722" s="21"/>
    </row>
    <row r="723" spans="1:45" s="20" customFormat="1">
      <c r="A723" s="28"/>
      <c r="B723" s="7"/>
      <c r="D723" s="21"/>
      <c r="E723" s="21"/>
      <c r="F723" s="21"/>
      <c r="I723" s="68"/>
      <c r="L723" s="7"/>
      <c r="M723" s="7"/>
      <c r="P723" s="41"/>
      <c r="Q723" s="41"/>
      <c r="AJ723" s="38"/>
      <c r="AP723" s="21"/>
    </row>
    <row r="724" spans="1:45" s="20" customFormat="1">
      <c r="A724" s="28"/>
      <c r="B724" s="7"/>
      <c r="C724" s="7"/>
      <c r="D724" s="21"/>
      <c r="E724" s="21"/>
      <c r="F724" s="21"/>
      <c r="I724" s="68"/>
      <c r="AJ724" s="35"/>
      <c r="AP724" s="21"/>
    </row>
    <row r="725" spans="1:45" s="5" customFormat="1">
      <c r="A725" s="16"/>
      <c r="B725" s="13"/>
      <c r="C725" s="25"/>
      <c r="D725" s="23"/>
      <c r="E725" s="23"/>
      <c r="F725" s="23"/>
      <c r="H725" s="14"/>
      <c r="I725" s="26"/>
      <c r="J725" s="14"/>
      <c r="K725" s="14"/>
      <c r="L725" s="14"/>
      <c r="M725" s="14"/>
      <c r="N725" s="22"/>
      <c r="P725" s="24"/>
      <c r="Q725" s="24"/>
      <c r="R725" s="24"/>
      <c r="AJ725" s="31"/>
      <c r="AM725" s="45"/>
      <c r="AN725" s="45"/>
      <c r="AO725" s="45"/>
      <c r="AP725" s="23"/>
      <c r="AQ725" s="45"/>
      <c r="AS725" s="45"/>
    </row>
    <row r="726" spans="1:45" s="15" customFormat="1">
      <c r="A726" s="16"/>
      <c r="B726" s="16"/>
      <c r="C726" s="26"/>
      <c r="D726" s="21"/>
      <c r="E726" s="21"/>
      <c r="F726" s="21"/>
      <c r="I726" s="25"/>
      <c r="O726" s="16"/>
      <c r="S726" s="16"/>
      <c r="W726" s="16"/>
      <c r="AJ726" s="47"/>
      <c r="AK726" s="37"/>
      <c r="AP726" s="23"/>
    </row>
    <row r="727" spans="1:45" s="18" customFormat="1">
      <c r="B727" s="17"/>
      <c r="C727" s="26"/>
      <c r="D727" s="21"/>
      <c r="E727" s="21"/>
      <c r="F727" s="21"/>
      <c r="I727" s="25"/>
      <c r="J727" s="17"/>
      <c r="K727" s="17"/>
      <c r="N727" s="17"/>
      <c r="R727" s="17"/>
      <c r="T727" s="17"/>
      <c r="U727" s="17"/>
      <c r="X727" s="17"/>
      <c r="Y727" s="17"/>
      <c r="AJ727" s="48"/>
      <c r="AP727" s="23"/>
    </row>
    <row r="728" spans="1:45" s="20" customFormat="1">
      <c r="A728" s="19"/>
      <c r="B728" s="17"/>
      <c r="C728" s="26"/>
      <c r="D728" s="21"/>
      <c r="E728" s="21"/>
      <c r="F728" s="21"/>
      <c r="G728" s="21"/>
      <c r="I728" s="68"/>
      <c r="L728" s="7"/>
      <c r="M728" s="7"/>
      <c r="AJ728" s="40"/>
      <c r="AP728" s="21"/>
    </row>
    <row r="729" spans="1:45" s="20" customFormat="1">
      <c r="A729" s="28"/>
      <c r="B729" s="7"/>
      <c r="D729" s="21"/>
      <c r="E729" s="21"/>
      <c r="F729" s="21"/>
      <c r="I729" s="68"/>
      <c r="L729" s="7"/>
      <c r="M729" s="7"/>
      <c r="P729" s="41"/>
      <c r="Q729" s="41"/>
      <c r="AJ729" s="38"/>
      <c r="AP729" s="21"/>
    </row>
    <row r="730" spans="1:45" s="20" customFormat="1">
      <c r="A730" s="44"/>
      <c r="B730" s="7"/>
      <c r="C730" s="7"/>
      <c r="D730" s="21"/>
      <c r="E730" s="21"/>
      <c r="F730" s="21"/>
      <c r="I730" s="68"/>
      <c r="AJ730" s="35"/>
      <c r="AP730" s="21"/>
    </row>
    <row r="731" spans="1:45" s="20" customFormat="1">
      <c r="A731" s="18"/>
      <c r="B731" s="7"/>
      <c r="C731" s="7"/>
      <c r="D731" s="21"/>
      <c r="E731" s="21"/>
      <c r="F731" s="21"/>
      <c r="I731" s="68"/>
      <c r="AJ731" s="35"/>
      <c r="AP731" s="21"/>
    </row>
    <row r="732" spans="1:45" s="15" customFormat="1">
      <c r="A732" s="44"/>
      <c r="B732" s="16"/>
      <c r="C732" s="26"/>
      <c r="D732" s="21"/>
      <c r="E732" s="21"/>
      <c r="F732" s="21"/>
      <c r="I732" s="25"/>
      <c r="O732" s="16"/>
      <c r="S732" s="16"/>
      <c r="AJ732" s="33"/>
      <c r="AP732" s="23"/>
    </row>
    <row r="733" spans="1:45" s="18" customFormat="1">
      <c r="B733" s="17"/>
      <c r="C733" s="26"/>
      <c r="D733" s="23"/>
      <c r="E733" s="23"/>
      <c r="F733" s="23"/>
      <c r="I733" s="25"/>
      <c r="J733" s="17"/>
      <c r="K733" s="17"/>
      <c r="L733" s="17"/>
      <c r="M733" s="17"/>
      <c r="P733" s="17"/>
      <c r="Q733" s="17"/>
      <c r="T733" s="17"/>
      <c r="U733" s="17"/>
      <c r="AJ733" s="34"/>
      <c r="AP733" s="23"/>
    </row>
    <row r="734" spans="1:45" s="20" customFormat="1">
      <c r="A734" s="19"/>
      <c r="B734" s="17"/>
      <c r="C734" s="26"/>
      <c r="D734" s="21"/>
      <c r="E734" s="21"/>
      <c r="F734" s="21"/>
      <c r="G734" s="21"/>
      <c r="I734" s="68"/>
      <c r="L734" s="7"/>
      <c r="M734" s="7"/>
      <c r="AJ734" s="35"/>
      <c r="AP734" s="21"/>
    </row>
    <row r="735" spans="1:45" s="20" customFormat="1">
      <c r="A735" s="28"/>
      <c r="B735" s="7"/>
      <c r="C735" s="7"/>
      <c r="D735" s="21"/>
      <c r="E735" s="21"/>
      <c r="F735" s="21"/>
      <c r="I735" s="68"/>
      <c r="L735" s="7"/>
      <c r="M735" s="7"/>
      <c r="AJ735" s="35"/>
      <c r="AP735" s="21"/>
    </row>
    <row r="736" spans="1:45" s="20" customFormat="1">
      <c r="A736" s="28"/>
      <c r="B736" s="7"/>
      <c r="C736" s="7"/>
      <c r="D736" s="21"/>
      <c r="E736" s="21"/>
      <c r="F736" s="21"/>
      <c r="I736" s="68"/>
      <c r="AJ736" s="35"/>
      <c r="AP736" s="21"/>
    </row>
    <row r="738" spans="1:45" s="15" customFormat="1">
      <c r="A738" s="16"/>
      <c r="B738" s="16"/>
      <c r="C738" s="26"/>
      <c r="D738" s="21"/>
      <c r="E738" s="21"/>
      <c r="F738" s="21"/>
      <c r="I738" s="25"/>
      <c r="O738" s="16"/>
      <c r="S738" s="16"/>
      <c r="AJ738" s="33"/>
      <c r="AP738" s="23"/>
    </row>
    <row r="739" spans="1:45" s="18" customFormat="1">
      <c r="B739" s="17"/>
      <c r="C739" s="25"/>
      <c r="D739" s="23"/>
      <c r="E739" s="23"/>
      <c r="F739" s="23"/>
      <c r="I739" s="25"/>
      <c r="J739" s="17"/>
      <c r="K739" s="17"/>
      <c r="L739" s="17"/>
      <c r="M739" s="17"/>
      <c r="P739" s="17"/>
      <c r="Q739" s="17"/>
      <c r="T739" s="17"/>
      <c r="U739" s="17"/>
      <c r="AJ739" s="34"/>
      <c r="AP739" s="23"/>
    </row>
    <row r="740" spans="1:45" s="20" customFormat="1">
      <c r="A740" s="19"/>
      <c r="B740" s="17"/>
      <c r="C740" s="25"/>
      <c r="D740" s="21"/>
      <c r="E740" s="21"/>
      <c r="F740" s="21"/>
      <c r="G740" s="21"/>
      <c r="I740" s="68"/>
      <c r="L740" s="7"/>
      <c r="M740" s="7"/>
      <c r="AJ740" s="35"/>
      <c r="AP740" s="21"/>
    </row>
    <row r="741" spans="1:45" s="20" customFormat="1">
      <c r="A741" s="28"/>
      <c r="B741" s="7"/>
      <c r="C741" s="7"/>
      <c r="D741" s="21"/>
      <c r="E741" s="21"/>
      <c r="F741" s="21"/>
      <c r="I741" s="68"/>
      <c r="L741" s="7"/>
      <c r="M741" s="7"/>
      <c r="AJ741" s="35"/>
      <c r="AP741" s="21"/>
    </row>
    <row r="742" spans="1:45" s="20" customFormat="1">
      <c r="A742" s="28"/>
      <c r="B742" s="7"/>
      <c r="C742" s="7"/>
      <c r="D742" s="21"/>
      <c r="E742" s="21"/>
      <c r="F742" s="21"/>
      <c r="I742" s="68"/>
      <c r="AJ742" s="35"/>
      <c r="AP742" s="21"/>
    </row>
    <row r="744" spans="1:45" s="5" customFormat="1">
      <c r="A744" s="16"/>
      <c r="B744" s="13"/>
      <c r="C744" s="25"/>
      <c r="D744" s="23"/>
      <c r="E744" s="23"/>
      <c r="F744" s="23"/>
      <c r="I744" s="25"/>
      <c r="L744" s="14"/>
      <c r="M744" s="14"/>
      <c r="N744" s="14"/>
      <c r="O744" s="13"/>
      <c r="P744" s="14"/>
      <c r="Q744" s="14"/>
      <c r="R744" s="22"/>
      <c r="T744" s="24"/>
      <c r="U744" s="24"/>
      <c r="V744" s="24"/>
      <c r="AJ744" s="31"/>
      <c r="AM744" s="45"/>
      <c r="AN744" s="45"/>
      <c r="AO744" s="45"/>
      <c r="AP744" s="23"/>
      <c r="AQ744" s="45"/>
      <c r="AS744" s="45"/>
    </row>
    <row r="745" spans="1:45" s="15" customFormat="1">
      <c r="A745" s="16"/>
      <c r="B745" s="16"/>
      <c r="C745" s="26"/>
      <c r="D745" s="21"/>
      <c r="E745" s="21"/>
      <c r="F745" s="21"/>
      <c r="I745" s="25"/>
      <c r="O745" s="16"/>
      <c r="S745" s="16"/>
      <c r="W745" s="16"/>
      <c r="AJ745" s="47"/>
      <c r="AK745" s="37"/>
      <c r="AP745" s="23"/>
    </row>
    <row r="746" spans="1:45" s="18" customFormat="1">
      <c r="B746" s="17"/>
      <c r="C746" s="26"/>
      <c r="D746" s="21"/>
      <c r="E746" s="21"/>
      <c r="F746" s="21"/>
      <c r="I746" s="25"/>
      <c r="J746" s="17"/>
      <c r="K746" s="17"/>
      <c r="N746" s="17"/>
      <c r="R746" s="17"/>
      <c r="V746" s="17"/>
      <c r="X746" s="17"/>
      <c r="Y746" s="17"/>
      <c r="AJ746" s="48"/>
      <c r="AP746" s="23"/>
    </row>
    <row r="747" spans="1:45" s="20" customFormat="1">
      <c r="A747" s="19"/>
      <c r="B747" s="17"/>
      <c r="C747" s="26"/>
      <c r="D747" s="21"/>
      <c r="E747" s="21"/>
      <c r="F747" s="21"/>
      <c r="G747" s="21"/>
      <c r="I747" s="68"/>
      <c r="O747" s="7"/>
      <c r="P747" s="7"/>
      <c r="Q747" s="7"/>
      <c r="AJ747" s="40"/>
      <c r="AP747" s="21"/>
    </row>
    <row r="748" spans="1:45" s="20" customFormat="1">
      <c r="A748" s="28"/>
      <c r="B748" s="7"/>
      <c r="D748" s="21"/>
      <c r="E748" s="21"/>
      <c r="F748" s="21"/>
      <c r="I748" s="68"/>
      <c r="L748" s="7"/>
      <c r="M748" s="7"/>
      <c r="O748" s="7"/>
      <c r="P748" s="41"/>
      <c r="Q748" s="41"/>
      <c r="AJ748" s="38"/>
      <c r="AP748" s="21"/>
    </row>
    <row r="749" spans="1:45" s="20" customFormat="1">
      <c r="A749" s="28"/>
      <c r="B749" s="7"/>
      <c r="C749" s="7"/>
      <c r="D749" s="21"/>
      <c r="E749" s="21"/>
      <c r="F749" s="21"/>
      <c r="I749" s="68"/>
      <c r="AJ749" s="35"/>
      <c r="AP749" s="21"/>
    </row>
    <row r="750" spans="1:45" s="20" customFormat="1">
      <c r="A750" s="28"/>
      <c r="B750" s="7"/>
      <c r="C750" s="7"/>
      <c r="D750" s="21"/>
      <c r="E750" s="21"/>
      <c r="F750" s="21"/>
      <c r="I750" s="68"/>
      <c r="AJ750" s="35"/>
      <c r="AP750" s="21"/>
    </row>
    <row r="751" spans="1:45" s="5" customFormat="1">
      <c r="A751" s="16"/>
      <c r="B751" s="13"/>
      <c r="C751" s="25"/>
      <c r="D751" s="23"/>
      <c r="E751" s="23"/>
      <c r="F751" s="23"/>
      <c r="I751" s="25"/>
      <c r="L751" s="14"/>
      <c r="M751" s="14"/>
      <c r="N751" s="14"/>
      <c r="O751" s="13"/>
      <c r="P751" s="14"/>
      <c r="Q751" s="14"/>
      <c r="R751" s="22"/>
      <c r="T751" s="24"/>
      <c r="U751" s="24"/>
      <c r="V751" s="24"/>
      <c r="AJ751" s="31"/>
      <c r="AM751" s="45"/>
      <c r="AN751" s="45"/>
      <c r="AO751" s="45"/>
      <c r="AP751" s="23"/>
      <c r="AQ751" s="45"/>
      <c r="AS751" s="45"/>
    </row>
    <row r="752" spans="1:45" s="15" customFormat="1">
      <c r="A752" s="16"/>
      <c r="B752" s="16"/>
      <c r="C752" s="26"/>
      <c r="D752" s="21"/>
      <c r="E752" s="21"/>
      <c r="F752" s="21"/>
      <c r="I752" s="25"/>
      <c r="O752" s="16"/>
      <c r="S752" s="16"/>
      <c r="W752" s="16"/>
      <c r="AJ752" s="47"/>
      <c r="AK752" s="37"/>
      <c r="AP752" s="23"/>
    </row>
    <row r="753" spans="1:45" s="18" customFormat="1">
      <c r="B753" s="17"/>
      <c r="C753" s="26"/>
      <c r="D753" s="21"/>
      <c r="E753" s="21"/>
      <c r="F753" s="21"/>
      <c r="I753" s="25"/>
      <c r="J753" s="17"/>
      <c r="K753" s="17"/>
      <c r="N753" s="17"/>
      <c r="R753" s="17"/>
      <c r="V753" s="17"/>
      <c r="X753" s="17"/>
      <c r="Y753" s="17"/>
      <c r="AJ753" s="48"/>
      <c r="AP753" s="23"/>
    </row>
    <row r="754" spans="1:45" s="20" customFormat="1">
      <c r="A754" s="19"/>
      <c r="B754" s="17"/>
      <c r="C754" s="26"/>
      <c r="D754" s="21"/>
      <c r="E754" s="21"/>
      <c r="F754" s="21"/>
      <c r="G754" s="21"/>
      <c r="I754" s="68"/>
      <c r="O754" s="7"/>
      <c r="P754" s="7"/>
      <c r="Q754" s="7"/>
      <c r="AJ754" s="40"/>
      <c r="AP754" s="21"/>
    </row>
    <row r="755" spans="1:45" s="20" customFormat="1">
      <c r="A755" s="28"/>
      <c r="B755" s="7"/>
      <c r="D755" s="21"/>
      <c r="E755" s="21"/>
      <c r="F755" s="21"/>
      <c r="H755" s="27"/>
      <c r="I755" s="68"/>
      <c r="L755" s="7"/>
      <c r="M755" s="7"/>
      <c r="O755" s="7"/>
      <c r="P755" s="41"/>
      <c r="Q755" s="41"/>
      <c r="AJ755" s="38"/>
      <c r="AP755" s="21"/>
    </row>
    <row r="756" spans="1:45" s="20" customFormat="1">
      <c r="A756" s="28"/>
      <c r="B756" s="7"/>
      <c r="C756" s="7"/>
      <c r="D756" s="21"/>
      <c r="E756" s="21"/>
      <c r="F756" s="21"/>
      <c r="I756" s="68"/>
      <c r="AJ756" s="35"/>
      <c r="AP756" s="21"/>
    </row>
    <row r="757" spans="1:45" s="20" customFormat="1">
      <c r="A757" s="28"/>
      <c r="B757" s="7"/>
      <c r="C757" s="7"/>
      <c r="D757" s="21"/>
      <c r="E757" s="21"/>
      <c r="F757" s="21"/>
      <c r="I757" s="68"/>
      <c r="AJ757" s="35"/>
      <c r="AP757" s="21"/>
    </row>
    <row r="758" spans="1:45" s="20" customFormat="1">
      <c r="A758" s="28"/>
      <c r="B758" s="7"/>
      <c r="C758" s="7"/>
      <c r="D758" s="21"/>
      <c r="E758" s="21"/>
      <c r="F758" s="21"/>
      <c r="I758" s="68"/>
      <c r="AJ758" s="35"/>
      <c r="AP758" s="21"/>
    </row>
    <row r="759" spans="1:45" s="20" customFormat="1">
      <c r="A759" s="28"/>
      <c r="B759" s="7"/>
      <c r="C759" s="7"/>
      <c r="D759" s="21"/>
      <c r="E759" s="21"/>
      <c r="F759" s="21"/>
      <c r="H759" s="27"/>
      <c r="I759" s="68"/>
      <c r="AJ759" s="35"/>
      <c r="AP759" s="21"/>
    </row>
    <row r="760" spans="1:45" s="20" customFormat="1">
      <c r="A760" s="28"/>
      <c r="B760" s="7"/>
      <c r="C760" s="7"/>
      <c r="D760" s="21"/>
      <c r="E760" s="21"/>
      <c r="F760" s="21"/>
      <c r="I760" s="68"/>
      <c r="AJ760" s="35"/>
      <c r="AP760" s="21"/>
    </row>
    <row r="761" spans="1:45" s="5" customFormat="1">
      <c r="A761" s="16"/>
      <c r="B761" s="13"/>
      <c r="C761" s="25"/>
      <c r="D761" s="23"/>
      <c r="E761" s="23"/>
      <c r="F761" s="23"/>
      <c r="I761" s="25"/>
      <c r="L761" s="13"/>
      <c r="M761" s="13"/>
      <c r="N761" s="13"/>
      <c r="O761" s="13"/>
      <c r="P761" s="13"/>
      <c r="Q761" s="13"/>
      <c r="T761" s="9"/>
      <c r="U761" s="9"/>
      <c r="V761" s="9"/>
      <c r="AM761" s="45"/>
      <c r="AN761" s="45"/>
      <c r="AO761" s="45"/>
      <c r="AP761" s="23"/>
      <c r="AQ761" s="45"/>
      <c r="AS761" s="45"/>
    </row>
    <row r="762" spans="1:45" s="15" customFormat="1">
      <c r="A762" s="16"/>
      <c r="B762" s="16"/>
      <c r="C762" s="26"/>
      <c r="D762" s="21"/>
      <c r="E762" s="21"/>
      <c r="F762" s="21"/>
      <c r="I762" s="25"/>
      <c r="O762" s="16"/>
      <c r="S762" s="16"/>
      <c r="W762" s="16"/>
      <c r="AJ762" s="47"/>
      <c r="AP762" s="23"/>
    </row>
    <row r="763" spans="1:45" s="18" customFormat="1">
      <c r="B763" s="17"/>
      <c r="C763" s="26"/>
      <c r="D763" s="23"/>
      <c r="E763" s="23"/>
      <c r="F763" s="23"/>
      <c r="I763" s="25"/>
      <c r="J763" s="17"/>
      <c r="K763" s="17"/>
      <c r="N763" s="17"/>
      <c r="R763" s="17"/>
      <c r="V763" s="17"/>
      <c r="X763" s="17"/>
      <c r="Y763" s="17"/>
      <c r="AJ763" s="48"/>
      <c r="AP763" s="23"/>
    </row>
    <row r="764" spans="1:45" s="20" customFormat="1">
      <c r="A764" s="19"/>
      <c r="B764" s="17"/>
      <c r="C764" s="26"/>
      <c r="D764" s="21"/>
      <c r="E764" s="21"/>
      <c r="F764" s="21"/>
      <c r="G764" s="21"/>
      <c r="I764" s="68"/>
      <c r="O764" s="7"/>
      <c r="P764" s="7"/>
      <c r="Q764" s="7"/>
      <c r="AJ764" s="38"/>
      <c r="AP764" s="21"/>
    </row>
    <row r="765" spans="1:45" s="20" customFormat="1">
      <c r="A765" s="28"/>
      <c r="B765" s="7"/>
      <c r="D765" s="21"/>
      <c r="E765" s="21"/>
      <c r="F765" s="21"/>
      <c r="I765" s="68"/>
      <c r="L765" s="7"/>
      <c r="M765" s="7"/>
      <c r="P765" s="41"/>
      <c r="Q765" s="41"/>
      <c r="AJ765" s="38"/>
      <c r="AP765" s="21"/>
    </row>
    <row r="766" spans="1:45" s="20" customFormat="1">
      <c r="A766" s="28"/>
      <c r="B766" s="7"/>
      <c r="C766" s="7"/>
      <c r="D766" s="21"/>
      <c r="E766" s="21"/>
      <c r="F766" s="21"/>
      <c r="I766" s="68"/>
      <c r="AJ766" s="35"/>
      <c r="AP766" s="21"/>
    </row>
    <row r="770" spans="1:45" s="15" customFormat="1">
      <c r="A770" s="44"/>
      <c r="B770" s="16"/>
      <c r="C770" s="26"/>
      <c r="D770" s="21"/>
      <c r="E770" s="21"/>
      <c r="F770" s="21"/>
      <c r="I770" s="25"/>
      <c r="O770" s="16"/>
      <c r="S770" s="16"/>
      <c r="AJ770" s="33"/>
      <c r="AP770" s="23"/>
    </row>
    <row r="771" spans="1:45" s="18" customFormat="1">
      <c r="B771" s="17"/>
      <c r="C771" s="26"/>
      <c r="D771" s="23"/>
      <c r="E771" s="23"/>
      <c r="F771" s="23"/>
      <c r="I771" s="25"/>
      <c r="J771" s="17"/>
      <c r="K771" s="17"/>
      <c r="L771" s="17"/>
      <c r="M771" s="17"/>
      <c r="P771" s="17"/>
      <c r="Q771" s="17"/>
      <c r="T771" s="17"/>
      <c r="U771" s="17"/>
      <c r="AJ771" s="34"/>
      <c r="AP771" s="23"/>
    </row>
    <row r="772" spans="1:45" s="20" customFormat="1">
      <c r="A772" s="19"/>
      <c r="B772" s="17"/>
      <c r="C772" s="26"/>
      <c r="D772" s="21"/>
      <c r="E772" s="21"/>
      <c r="F772" s="21"/>
      <c r="G772" s="21"/>
      <c r="I772" s="68"/>
      <c r="L772" s="7"/>
      <c r="M772" s="7"/>
      <c r="AJ772" s="35"/>
      <c r="AP772" s="21"/>
    </row>
    <row r="773" spans="1:45" s="20" customFormat="1">
      <c r="A773" s="28"/>
      <c r="B773" s="7"/>
      <c r="C773" s="7"/>
      <c r="D773" s="21"/>
      <c r="E773" s="21"/>
      <c r="F773" s="21"/>
      <c r="I773" s="68"/>
      <c r="L773" s="7"/>
      <c r="M773" s="7"/>
      <c r="AJ773" s="35"/>
      <c r="AP773" s="21"/>
    </row>
    <row r="774" spans="1:45" s="20" customFormat="1">
      <c r="A774" s="28"/>
      <c r="B774" s="7"/>
      <c r="C774" s="7"/>
      <c r="D774" s="21"/>
      <c r="E774" s="21"/>
      <c r="F774" s="21"/>
      <c r="I774" s="68"/>
      <c r="AJ774" s="35"/>
      <c r="AP774" s="21"/>
    </row>
    <row r="776" spans="1:45" s="15" customFormat="1">
      <c r="A776" s="16"/>
      <c r="B776" s="16"/>
      <c r="C776" s="26"/>
      <c r="D776" s="21"/>
      <c r="E776" s="21"/>
      <c r="F776" s="21"/>
      <c r="I776" s="25"/>
      <c r="O776" s="16"/>
      <c r="S776" s="16"/>
      <c r="AJ776" s="33"/>
      <c r="AP776" s="23"/>
    </row>
    <row r="777" spans="1:45" s="18" customFormat="1">
      <c r="B777" s="17"/>
      <c r="C777" s="25"/>
      <c r="D777" s="23"/>
      <c r="E777" s="23"/>
      <c r="F777" s="23"/>
      <c r="I777" s="25"/>
      <c r="J777" s="17"/>
      <c r="K777" s="17"/>
      <c r="L777" s="17"/>
      <c r="M777" s="17"/>
      <c r="P777" s="17"/>
      <c r="Q777" s="17"/>
      <c r="T777" s="17"/>
      <c r="U777" s="17"/>
      <c r="AJ777" s="34"/>
      <c r="AP777" s="23"/>
    </row>
    <row r="778" spans="1:45" s="20" customFormat="1">
      <c r="A778" s="19"/>
      <c r="B778" s="17"/>
      <c r="C778" s="25"/>
      <c r="D778" s="21"/>
      <c r="E778" s="21"/>
      <c r="F778" s="21"/>
      <c r="G778" s="21"/>
      <c r="I778" s="68"/>
      <c r="L778" s="7"/>
      <c r="M778" s="7"/>
      <c r="AJ778" s="35"/>
      <c r="AP778" s="21"/>
    </row>
    <row r="779" spans="1:45" s="20" customFormat="1">
      <c r="A779" s="28"/>
      <c r="B779" s="7"/>
      <c r="C779" s="7"/>
      <c r="D779" s="21"/>
      <c r="E779" s="21"/>
      <c r="F779" s="21"/>
      <c r="I779" s="68"/>
      <c r="L779" s="7"/>
      <c r="M779" s="7"/>
      <c r="AJ779" s="35"/>
      <c r="AP779" s="21"/>
    </row>
    <row r="780" spans="1:45" s="20" customFormat="1">
      <c r="A780" s="28"/>
      <c r="B780" s="7"/>
      <c r="C780" s="7"/>
      <c r="D780" s="21"/>
      <c r="E780" s="21"/>
      <c r="F780" s="21"/>
      <c r="I780" s="68"/>
      <c r="AJ780" s="35"/>
      <c r="AP780" s="21"/>
    </row>
    <row r="782" spans="1:45" s="5" customFormat="1">
      <c r="A782" s="16"/>
      <c r="B782" s="13"/>
      <c r="C782" s="25"/>
      <c r="D782" s="23"/>
      <c r="E782" s="23"/>
      <c r="F782" s="23"/>
      <c r="I782" s="25"/>
      <c r="L782" s="14"/>
      <c r="M782" s="14"/>
      <c r="N782" s="14"/>
      <c r="O782" s="13"/>
      <c r="P782" s="14"/>
      <c r="Q782" s="14"/>
      <c r="R782" s="22"/>
      <c r="T782" s="24"/>
      <c r="U782" s="24"/>
      <c r="V782" s="24"/>
      <c r="AJ782" s="31"/>
      <c r="AM782" s="45"/>
      <c r="AN782" s="45"/>
      <c r="AO782" s="45"/>
      <c r="AP782" s="23"/>
      <c r="AQ782" s="45"/>
      <c r="AS782" s="45"/>
    </row>
    <row r="783" spans="1:45" s="15" customFormat="1">
      <c r="A783" s="16"/>
      <c r="B783" s="16"/>
      <c r="C783" s="26"/>
      <c r="D783" s="21"/>
      <c r="E783" s="21"/>
      <c r="F783" s="21"/>
      <c r="I783" s="25"/>
      <c r="O783" s="16"/>
      <c r="S783" s="16"/>
      <c r="W783" s="16"/>
      <c r="AJ783" s="47"/>
      <c r="AK783" s="37"/>
      <c r="AP783" s="23"/>
    </row>
    <row r="784" spans="1:45" s="18" customFormat="1">
      <c r="B784" s="17"/>
      <c r="C784" s="26"/>
      <c r="D784" s="21"/>
      <c r="E784" s="21"/>
      <c r="F784" s="21"/>
      <c r="I784" s="25"/>
      <c r="J784" s="17"/>
      <c r="K784" s="17"/>
      <c r="N784" s="17"/>
      <c r="R784" s="17"/>
      <c r="V784" s="17"/>
      <c r="X784" s="17"/>
      <c r="Y784" s="17"/>
      <c r="AJ784" s="48"/>
      <c r="AP784" s="23"/>
    </row>
    <row r="785" spans="1:45" s="20" customFormat="1">
      <c r="A785" s="19"/>
      <c r="B785" s="17"/>
      <c r="C785" s="26"/>
      <c r="D785" s="21"/>
      <c r="E785" s="21"/>
      <c r="F785" s="21"/>
      <c r="G785" s="21"/>
      <c r="I785" s="68"/>
      <c r="O785" s="7"/>
      <c r="P785" s="7"/>
      <c r="Q785" s="7"/>
      <c r="AJ785" s="40"/>
      <c r="AP785" s="21"/>
    </row>
    <row r="786" spans="1:45" s="20" customFormat="1">
      <c r="A786" s="28"/>
      <c r="B786" s="7"/>
      <c r="D786" s="21"/>
      <c r="E786" s="21"/>
      <c r="F786" s="21"/>
      <c r="I786" s="68"/>
      <c r="L786" s="7"/>
      <c r="M786" s="7"/>
      <c r="O786" s="7"/>
      <c r="P786" s="41"/>
      <c r="Q786" s="41"/>
      <c r="AJ786" s="38"/>
      <c r="AP786" s="21"/>
    </row>
    <row r="787" spans="1:45" s="20" customFormat="1">
      <c r="A787" s="28"/>
      <c r="B787" s="7"/>
      <c r="C787" s="7"/>
      <c r="D787" s="21"/>
      <c r="E787" s="21"/>
      <c r="F787" s="21"/>
      <c r="I787" s="68"/>
      <c r="AJ787" s="35"/>
      <c r="AP787" s="21"/>
    </row>
    <row r="788" spans="1:45" s="20" customFormat="1">
      <c r="A788" s="28"/>
      <c r="B788" s="7"/>
      <c r="C788" s="7"/>
      <c r="D788" s="21"/>
      <c r="E788" s="21"/>
      <c r="F788" s="21"/>
      <c r="I788" s="68"/>
      <c r="AJ788" s="35"/>
      <c r="AP788" s="21"/>
    </row>
    <row r="789" spans="1:45" s="5" customFormat="1">
      <c r="A789" s="16"/>
      <c r="B789" s="13"/>
      <c r="C789" s="25"/>
      <c r="D789" s="23"/>
      <c r="E789" s="23"/>
      <c r="F789" s="23"/>
      <c r="I789" s="25"/>
      <c r="L789" s="13"/>
      <c r="M789" s="13"/>
      <c r="N789" s="13"/>
      <c r="O789" s="13"/>
      <c r="P789" s="13"/>
      <c r="Q789" s="13"/>
      <c r="T789" s="9"/>
      <c r="U789" s="9"/>
      <c r="V789" s="9"/>
      <c r="AM789" s="45"/>
      <c r="AN789" s="45"/>
      <c r="AO789" s="45"/>
      <c r="AP789" s="23"/>
      <c r="AQ789" s="45"/>
      <c r="AS789" s="45"/>
    </row>
    <row r="790" spans="1:45" s="15" customFormat="1">
      <c r="A790" s="16"/>
      <c r="B790" s="16"/>
      <c r="C790" s="26"/>
      <c r="D790" s="21"/>
      <c r="E790" s="21"/>
      <c r="F790" s="21"/>
      <c r="I790" s="25"/>
      <c r="O790" s="16"/>
      <c r="S790" s="16"/>
      <c r="W790" s="16"/>
      <c r="AJ790" s="47"/>
      <c r="AP790" s="23"/>
    </row>
    <row r="791" spans="1:45" s="18" customFormat="1">
      <c r="B791" s="17"/>
      <c r="C791" s="26"/>
      <c r="D791" s="23"/>
      <c r="E791" s="23"/>
      <c r="F791" s="23"/>
      <c r="I791" s="25"/>
      <c r="J791" s="17"/>
      <c r="K791" s="17"/>
      <c r="N791" s="17"/>
      <c r="R791" s="17"/>
      <c r="V791" s="17"/>
      <c r="X791" s="17"/>
      <c r="Y791" s="17"/>
      <c r="AJ791" s="48"/>
      <c r="AP791" s="23"/>
    </row>
    <row r="792" spans="1:45" s="20" customFormat="1">
      <c r="A792" s="19"/>
      <c r="B792" s="17"/>
      <c r="C792" s="26"/>
      <c r="D792" s="21"/>
      <c r="E792" s="21"/>
      <c r="F792" s="21"/>
      <c r="G792" s="21"/>
      <c r="I792" s="68"/>
      <c r="O792" s="7"/>
      <c r="P792" s="7"/>
      <c r="Q792" s="7"/>
      <c r="AJ792" s="38"/>
      <c r="AP792" s="21"/>
    </row>
    <row r="793" spans="1:45" s="20" customFormat="1">
      <c r="A793" s="28"/>
      <c r="B793" s="7"/>
      <c r="D793" s="21"/>
      <c r="E793" s="21"/>
      <c r="F793" s="21"/>
      <c r="I793" s="68"/>
      <c r="L793" s="7"/>
      <c r="M793" s="7"/>
      <c r="P793" s="41"/>
      <c r="Q793" s="41"/>
      <c r="AJ793" s="38"/>
      <c r="AP793" s="21"/>
    </row>
    <row r="794" spans="1:45" s="20" customFormat="1">
      <c r="A794" s="28"/>
      <c r="B794" s="7"/>
      <c r="C794" s="7"/>
      <c r="D794" s="21"/>
      <c r="E794" s="21"/>
      <c r="F794" s="21"/>
      <c r="I794" s="68"/>
      <c r="AJ794" s="35"/>
      <c r="AP794" s="21"/>
    </row>
  </sheetData>
  <phoneticPr fontId="0" type="noConversion"/>
  <pageMargins left="0.78740157480314965" right="0.78740157480314965" top="0.78740157480314965" bottom="0.78740157480314965" header="0.51181102362204722" footer="0.51181102362204722"/>
  <pageSetup paperSize="9" scale="75" orientation="landscape" horizontalDpi="300" verticalDpi="300" r:id="rId1"/>
  <headerFooter alignWithMargins="0"/>
  <rowBreaks count="2" manualBreakCount="2">
    <brk id="153" max="16383" man="1"/>
    <brk id="192" max="16383" man="1"/>
  </rowBreaks>
  <colBreaks count="1" manualBreakCount="1">
    <brk id="2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Getriebe</vt:lpstr>
      <vt:lpstr>Getriebe!Druckbereich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Puschert</dc:creator>
  <cp:lastModifiedBy>wapu-W7-MBR</cp:lastModifiedBy>
  <cp:lastPrinted>2017-01-31T09:56:09Z</cp:lastPrinted>
  <dcterms:created xsi:type="dcterms:W3CDTF">1999-08-02T10:57:53Z</dcterms:created>
  <dcterms:modified xsi:type="dcterms:W3CDTF">2018-10-24T11:58:34Z</dcterms:modified>
</cp:coreProperties>
</file>